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esk\Desktop\Stuff\Work\Wapato\Ceramics\"/>
    </mc:Choice>
  </mc:AlternateContent>
  <xr:revisionPtr revIDLastSave="0" documentId="13_ncr:1_{E2489013-2FC6-4D14-8F32-C4F2F0D2ECFE}" xr6:coauthVersionLast="32" xr6:coauthVersionMax="32" xr10:uidLastSave="{00000000-0000-0000-0000-000000000000}"/>
  <bookViews>
    <workbookView xWindow="120" yWindow="48" windowWidth="18972" windowHeight="11952" activeTab="3" xr2:uid="{00000000-000D-0000-FFFF-FFFF00000000}"/>
  </bookViews>
  <sheets>
    <sheet name="Meier" sheetId="1" r:id="rId1"/>
    <sheet name="Cathlapootle" sheetId="2" r:id="rId2"/>
    <sheet name="Cath Analalysis" sheetId="3" r:id="rId3"/>
    <sheet name="MEIER ANALYSIS" sheetId="4" r:id="rId4"/>
  </sheets>
  <calcPr calcId="179017"/>
</workbook>
</file>

<file path=xl/calcChain.xml><?xml version="1.0" encoding="utf-8"?>
<calcChain xmlns="http://schemas.openxmlformats.org/spreadsheetml/2006/main">
  <c r="P21" i="3" l="1"/>
  <c r="P20" i="3"/>
  <c r="P19" i="3"/>
  <c r="P18" i="3"/>
  <c r="O25" i="3"/>
  <c r="N25" i="3"/>
  <c r="P24" i="3" s="1"/>
  <c r="M25" i="3"/>
  <c r="AI92" i="4"/>
  <c r="AG92" i="4"/>
  <c r="AH92" i="4"/>
  <c r="AJ91" i="4" s="1"/>
  <c r="AJ19" i="4"/>
  <c r="AK5" i="4" s="1"/>
  <c r="AD92" i="4"/>
  <c r="AC88" i="4"/>
  <c r="AC89" i="4"/>
  <c r="AC90" i="4"/>
  <c r="AC91" i="4"/>
  <c r="AC87" i="4"/>
  <c r="AC86" i="4"/>
  <c r="Z125" i="4"/>
  <c r="AA114" i="4" s="1"/>
  <c r="Z82" i="4"/>
  <c r="AA79" i="4" s="1"/>
  <c r="K140" i="4"/>
  <c r="K103" i="4"/>
  <c r="K65" i="4"/>
  <c r="T133" i="4"/>
  <c r="T132" i="4"/>
  <c r="T131" i="4"/>
  <c r="T130" i="4"/>
  <c r="T122" i="4"/>
  <c r="T129" i="4"/>
  <c r="T135" i="4"/>
  <c r="T127" i="4"/>
  <c r="T128" i="4"/>
  <c r="T126" i="4"/>
  <c r="T121" i="4"/>
  <c r="T114" i="4"/>
  <c r="T139" i="4"/>
  <c r="T116" i="4"/>
  <c r="T115" i="4"/>
  <c r="T112" i="4"/>
  <c r="T113" i="4"/>
  <c r="T111" i="4"/>
  <c r="T110" i="4"/>
  <c r="T109" i="4"/>
  <c r="T136" i="4"/>
  <c r="T125" i="4"/>
  <c r="T124" i="4"/>
  <c r="T123" i="4"/>
  <c r="T118" i="4"/>
  <c r="T134" i="4"/>
  <c r="T117" i="4"/>
  <c r="T137" i="4"/>
  <c r="T120" i="4"/>
  <c r="T119" i="4"/>
  <c r="T138" i="4"/>
  <c r="T95" i="4"/>
  <c r="T94" i="4"/>
  <c r="T102" i="4"/>
  <c r="T101" i="4"/>
  <c r="T100" i="4"/>
  <c r="T99" i="4"/>
  <c r="T98" i="4"/>
  <c r="T93" i="4"/>
  <c r="T97" i="4"/>
  <c r="T96" i="4"/>
  <c r="T76" i="4"/>
  <c r="T74" i="4"/>
  <c r="T73" i="4"/>
  <c r="T71" i="4"/>
  <c r="T92" i="4"/>
  <c r="T91" i="4"/>
  <c r="T90" i="4"/>
  <c r="T89" i="4"/>
  <c r="T88" i="4"/>
  <c r="T87" i="4"/>
  <c r="T86" i="4"/>
  <c r="T85" i="4"/>
  <c r="T84" i="4"/>
  <c r="T83" i="4"/>
  <c r="T82" i="4"/>
  <c r="T81" i="4"/>
  <c r="T80" i="4"/>
  <c r="T79" i="4"/>
  <c r="T78" i="4"/>
  <c r="T77" i="4"/>
  <c r="T75" i="4"/>
  <c r="T72" i="4"/>
  <c r="T43" i="4"/>
  <c r="T42" i="4"/>
  <c r="T41" i="4"/>
  <c r="T40" i="4"/>
  <c r="T48" i="4"/>
  <c r="T39" i="4"/>
  <c r="T25" i="4"/>
  <c r="T37" i="4"/>
  <c r="T24" i="4"/>
  <c r="T36" i="4"/>
  <c r="T32" i="4"/>
  <c r="T28" i="4"/>
  <c r="T34" i="4"/>
  <c r="T30" i="4"/>
  <c r="T29" i="4"/>
  <c r="T47" i="4"/>
  <c r="T27" i="4"/>
  <c r="T57" i="4"/>
  <c r="T56" i="4"/>
  <c r="T46" i="4"/>
  <c r="T58" i="4"/>
  <c r="T38" i="4"/>
  <c r="T26" i="4"/>
  <c r="T33" i="4"/>
  <c r="T31" i="4"/>
  <c r="T35" i="4"/>
  <c r="T52" i="4"/>
  <c r="T54" i="4"/>
  <c r="T45" i="4"/>
  <c r="T44" i="4"/>
  <c r="T49" i="4"/>
  <c r="T53" i="4"/>
  <c r="T51" i="4"/>
  <c r="T55" i="4"/>
  <c r="T64" i="4"/>
  <c r="T63" i="4"/>
  <c r="T62" i="4"/>
  <c r="T61" i="4"/>
  <c r="T50" i="4"/>
  <c r="T60" i="4"/>
  <c r="T59" i="4"/>
  <c r="T3" i="4"/>
  <c r="T7" i="4"/>
  <c r="T5" i="4"/>
  <c r="T4" i="4"/>
  <c r="T23" i="4"/>
  <c r="T17" i="4"/>
  <c r="T16" i="4"/>
  <c r="T15" i="4"/>
  <c r="T14" i="4"/>
  <c r="T13" i="4"/>
  <c r="T12" i="4"/>
  <c r="T22" i="4"/>
  <c r="T11" i="4"/>
  <c r="T10" i="4"/>
  <c r="T21" i="4"/>
  <c r="T20" i="4"/>
  <c r="T19" i="4"/>
  <c r="T9" i="4"/>
  <c r="T18" i="4"/>
  <c r="T8" i="4"/>
  <c r="T2" i="4"/>
  <c r="T6" i="4"/>
  <c r="P7" i="3"/>
  <c r="P3" i="3"/>
  <c r="P4" i="3"/>
  <c r="P5" i="3"/>
  <c r="P6" i="3"/>
  <c r="P8" i="3"/>
  <c r="P9" i="3"/>
  <c r="P10" i="3"/>
  <c r="P11" i="3"/>
  <c r="P2" i="3"/>
  <c r="C23" i="3"/>
  <c r="D22" i="3" s="1"/>
  <c r="H22" i="3"/>
  <c r="I21" i="3" s="1"/>
  <c r="H8" i="3"/>
  <c r="I7" i="3" s="1"/>
  <c r="D8" i="3"/>
  <c r="D7" i="3"/>
  <c r="D6" i="3"/>
  <c r="D5" i="3"/>
  <c r="D4" i="3"/>
  <c r="D3" i="3"/>
  <c r="D2" i="3"/>
  <c r="AA23" i="2"/>
  <c r="AB21" i="2" s="1"/>
  <c r="AB8" i="2"/>
  <c r="AB7" i="2"/>
  <c r="AB6" i="2"/>
  <c r="AB5" i="2"/>
  <c r="AB4" i="2"/>
  <c r="AB3" i="2"/>
  <c r="AB2" i="2"/>
  <c r="U21" i="2"/>
  <c r="U9" i="2"/>
  <c r="U11" i="2"/>
  <c r="U16" i="2"/>
  <c r="U17" i="2"/>
  <c r="U18" i="2"/>
  <c r="U33" i="2"/>
  <c r="U19" i="2"/>
  <c r="U20" i="2"/>
  <c r="U26" i="2"/>
  <c r="U2" i="2"/>
  <c r="V43" i="2" s="1"/>
  <c r="U4" i="2"/>
  <c r="U5" i="2"/>
  <c r="U35" i="2"/>
  <c r="U40" i="2"/>
  <c r="U39" i="2"/>
  <c r="U6" i="2"/>
  <c r="U23" i="2"/>
  <c r="U38" i="2"/>
  <c r="U27" i="2"/>
  <c r="U28" i="2"/>
  <c r="U7" i="2"/>
  <c r="U34" i="2"/>
  <c r="U8" i="2"/>
  <c r="U10" i="2"/>
  <c r="U25" i="2"/>
  <c r="U12" i="2"/>
  <c r="U24" i="2"/>
  <c r="U37" i="2"/>
  <c r="U13" i="2"/>
  <c r="U14" i="2"/>
  <c r="U22" i="2"/>
  <c r="U30" i="2"/>
  <c r="U29" i="2"/>
  <c r="U41" i="2"/>
  <c r="U36" i="2"/>
  <c r="U15" i="2"/>
  <c r="U31" i="2"/>
  <c r="U32" i="2"/>
  <c r="U3" i="2"/>
  <c r="T26" i="1"/>
  <c r="T47" i="1"/>
  <c r="T65" i="1"/>
  <c r="T66" i="1"/>
  <c r="T67" i="1"/>
  <c r="T69" i="1"/>
  <c r="T71" i="1"/>
  <c r="T72" i="1"/>
  <c r="T43" i="1"/>
  <c r="T73" i="1"/>
  <c r="T74" i="1"/>
  <c r="T49" i="1"/>
  <c r="T68" i="1"/>
  <c r="T54" i="1"/>
  <c r="T53" i="1"/>
  <c r="T52" i="1"/>
  <c r="T51" i="1"/>
  <c r="T70" i="1"/>
  <c r="T42" i="1"/>
  <c r="T25" i="1"/>
  <c r="T46" i="1"/>
  <c r="T64" i="1"/>
  <c r="T45" i="1"/>
  <c r="T50" i="1"/>
  <c r="T48" i="1"/>
  <c r="T63" i="1"/>
  <c r="T62" i="1"/>
  <c r="T61" i="1"/>
  <c r="T60" i="1"/>
  <c r="T59" i="1"/>
  <c r="T58" i="1"/>
  <c r="T57" i="1"/>
  <c r="T56" i="1"/>
  <c r="T55" i="1"/>
  <c r="T31" i="1"/>
  <c r="T24" i="1"/>
  <c r="T23" i="1"/>
  <c r="T22" i="1"/>
  <c r="T21" i="1"/>
  <c r="T20" i="1"/>
  <c r="T19" i="1"/>
  <c r="T18" i="1"/>
  <c r="T27" i="1"/>
  <c r="T33" i="1"/>
  <c r="T9" i="1"/>
  <c r="T75" i="1" s="1"/>
  <c r="T28" i="1"/>
  <c r="T34" i="1"/>
  <c r="T2" i="1"/>
  <c r="T3" i="1"/>
  <c r="T35" i="1"/>
  <c r="T36" i="1"/>
  <c r="T11" i="1"/>
  <c r="T12" i="1"/>
  <c r="T13" i="1"/>
  <c r="T37" i="1"/>
  <c r="T38" i="1"/>
  <c r="T29" i="1"/>
  <c r="T4" i="1"/>
  <c r="T39" i="1"/>
  <c r="T5" i="1"/>
  <c r="T40" i="1"/>
  <c r="T41" i="1"/>
  <c r="T14" i="1"/>
  <c r="T10" i="1"/>
  <c r="T32" i="1"/>
  <c r="T15" i="1"/>
  <c r="T16" i="1"/>
  <c r="T6" i="1"/>
  <c r="T30" i="1"/>
  <c r="T7" i="1"/>
  <c r="T17" i="1"/>
  <c r="T44" i="1"/>
  <c r="T81" i="1" l="1"/>
  <c r="T80" i="1"/>
  <c r="T79" i="1"/>
  <c r="T77" i="1"/>
  <c r="T76" i="1"/>
  <c r="AJ86" i="4"/>
  <c r="P25" i="3"/>
  <c r="AJ88" i="4"/>
  <c r="AJ90" i="4"/>
  <c r="P22" i="3"/>
  <c r="P23" i="3"/>
  <c r="AB16" i="2"/>
  <c r="AB18" i="2"/>
  <c r="AB20" i="2"/>
  <c r="AB22" i="2"/>
  <c r="X4" i="2"/>
  <c r="U43" i="2"/>
  <c r="AB15" i="2"/>
  <c r="AB17" i="2"/>
  <c r="AB19" i="2"/>
  <c r="AK11" i="4"/>
  <c r="AJ87" i="4"/>
  <c r="AJ89" i="4"/>
  <c r="AC92" i="4"/>
  <c r="P13" i="3"/>
  <c r="AK9" i="4"/>
  <c r="AK15" i="4"/>
  <c r="AC93" i="4"/>
  <c r="AK3" i="4"/>
  <c r="AK7" i="4"/>
  <c r="AK13" i="4"/>
  <c r="AK17" i="4"/>
  <c r="AK6" i="4"/>
  <c r="T65" i="4"/>
  <c r="AA109" i="4"/>
  <c r="AA77" i="4"/>
  <c r="AA80" i="4"/>
  <c r="AA78" i="4"/>
  <c r="AA113" i="4"/>
  <c r="AA123" i="4"/>
  <c r="AA121" i="4"/>
  <c r="AA119" i="4"/>
  <c r="AA117" i="4"/>
  <c r="AA115" i="4"/>
  <c r="AK2" i="4"/>
  <c r="AK4" i="4"/>
  <c r="AK10" i="4"/>
  <c r="AK8" i="4"/>
  <c r="AK12" i="4"/>
  <c r="AK14" i="4"/>
  <c r="AK16" i="4"/>
  <c r="AK18" i="4"/>
  <c r="AA81" i="4"/>
  <c r="AA124" i="4"/>
  <c r="AA122" i="4"/>
  <c r="AA120" i="4"/>
  <c r="AA118" i="4"/>
  <c r="AA116" i="4"/>
  <c r="AA72" i="4"/>
  <c r="AA2" i="4"/>
  <c r="T104" i="4"/>
  <c r="T141" i="4"/>
  <c r="T66" i="4"/>
  <c r="T103" i="4"/>
  <c r="T140" i="4"/>
  <c r="I17" i="3"/>
  <c r="I15" i="3"/>
  <c r="I19" i="3"/>
  <c r="I16" i="3"/>
  <c r="I18" i="3"/>
  <c r="I20" i="3"/>
  <c r="D15" i="3"/>
  <c r="D16" i="3"/>
  <c r="D17" i="3"/>
  <c r="D18" i="3"/>
  <c r="D19" i="3"/>
  <c r="D20" i="3"/>
  <c r="D21" i="3"/>
  <c r="I2" i="3"/>
  <c r="I3" i="3"/>
  <c r="I4" i="3"/>
  <c r="I5" i="3"/>
  <c r="I6" i="3"/>
  <c r="U42" i="2"/>
</calcChain>
</file>

<file path=xl/sharedStrings.xml><?xml version="1.0" encoding="utf-8"?>
<sst xmlns="http://schemas.openxmlformats.org/spreadsheetml/2006/main" count="2596" uniqueCount="399">
  <si>
    <t>UNIT</t>
  </si>
  <si>
    <t>LEVEL</t>
  </si>
  <si>
    <t>STRAT/FEAT</t>
  </si>
  <si>
    <t>PP</t>
  </si>
  <si>
    <t>TYPE</t>
  </si>
  <si>
    <t>N</t>
  </si>
  <si>
    <t>DESC.</t>
  </si>
  <si>
    <t>SIZE</t>
  </si>
  <si>
    <t>FORM</t>
  </si>
  <si>
    <t>ANATOMY</t>
  </si>
  <si>
    <t>USE WEAR</t>
  </si>
  <si>
    <t>ORIGIN</t>
  </si>
  <si>
    <t>TPQ</t>
  </si>
  <si>
    <t>TAQ</t>
  </si>
  <si>
    <t>MEAN</t>
  </si>
  <si>
    <t>NOTES</t>
  </si>
  <si>
    <t>VESSEL #</t>
  </si>
  <si>
    <t>SITE #</t>
  </si>
  <si>
    <t>FIND #</t>
  </si>
  <si>
    <t>ASSOC</t>
  </si>
  <si>
    <t>ELEV (CM)</t>
  </si>
  <si>
    <t>35CO5</t>
  </si>
  <si>
    <t>F#7</t>
  </si>
  <si>
    <t>S6-8/E34-36</t>
  </si>
  <si>
    <t>70-80</t>
  </si>
  <si>
    <t>S7-8/E34-35, FIRE PIT SAMPLE</t>
  </si>
  <si>
    <t>SHOTO CLAY?</t>
  </si>
  <si>
    <t>REDWARE, SIMPLE UNGLAZED EARTHENWARE</t>
  </si>
  <si>
    <t>F29F</t>
  </si>
  <si>
    <t>N2.06/E24-91</t>
  </si>
  <si>
    <t>DATE</t>
  </si>
  <si>
    <t>HOLLOWWARE</t>
  </si>
  <si>
    <t>BODY</t>
  </si>
  <si>
    <t>WATER WORN?</t>
  </si>
  <si>
    <t>ENGLAND</t>
  </si>
  <si>
    <t>WHITEWARE, SLIP DECORATED</t>
  </si>
  <si>
    <t>BLUE SLIP UNDERGLAZED EXTERIOR, UNDECORATED INTERIOR</t>
  </si>
  <si>
    <t>N10-12/E18-20</t>
  </si>
  <si>
    <t>PLOW ZONE</t>
  </si>
  <si>
    <t>0-20</t>
  </si>
  <si>
    <t>CHINESE EXPORT PORCELAIN</t>
  </si>
  <si>
    <t>CANTON STYLE DECORATION, COBALT BLUE UNDERGLAZED HAND PAINTED EXTERIOR, UNDECORATED INTERIOR</t>
  </si>
  <si>
    <t>N/A</t>
  </si>
  <si>
    <t>CHINA</t>
  </si>
  <si>
    <t>S6-8/E15-20</t>
  </si>
  <si>
    <t>PIPE BOWL</t>
  </si>
  <si>
    <t>PIPE BOWL, FOOT AND STEM ASSEMBLY, "F/I" MARK ON FOOT</t>
  </si>
  <si>
    <t>BOWL</t>
  </si>
  <si>
    <t>PIPE</t>
  </si>
  <si>
    <t>N12-14/W20-22</t>
  </si>
  <si>
    <t>30-40</t>
  </si>
  <si>
    <t>NE QUAD</t>
  </si>
  <si>
    <t>N6-11/W17.5-18</t>
  </si>
  <si>
    <t>S9-11/E16.5-17</t>
  </si>
  <si>
    <t>WHITEWARE, UNDECORATED</t>
  </si>
  <si>
    <t>S1-3/E20-22</t>
  </si>
  <si>
    <t>60-70</t>
  </si>
  <si>
    <t>70-85</t>
  </si>
  <si>
    <t>S10-12/22-24</t>
  </si>
  <si>
    <t>P3</t>
  </si>
  <si>
    <t>FLATWARE</t>
  </si>
  <si>
    <t>BASE</t>
  </si>
  <si>
    <t>MOST GLAZE IS MISSING</t>
  </si>
  <si>
    <t>N0-2/E18-20</t>
  </si>
  <si>
    <t>50-65</t>
  </si>
  <si>
    <t>WHITEWARE, WHITE INTERIOR, CREAM COLORED EXTERIOR, LIKELY FROM A MOCHAWARE VESSEL</t>
  </si>
  <si>
    <t>N4-6/E18-20</t>
  </si>
  <si>
    <t>90-110</t>
  </si>
  <si>
    <t>CREAMWARE, UNDECORATED</t>
  </si>
  <si>
    <t>PLATE</t>
  </si>
  <si>
    <t>CHIPPED GLAZE</t>
  </si>
  <si>
    <t>N6-8/E18-19</t>
  </si>
  <si>
    <t>P2</t>
  </si>
  <si>
    <t>N2-4/E16-18</t>
  </si>
  <si>
    <t xml:space="preserve">30-40 </t>
  </si>
  <si>
    <t>JUG/PITCHER</t>
  </si>
  <si>
    <t>HANDLE</t>
  </si>
  <si>
    <t>S10-12/E22-24</t>
  </si>
  <si>
    <t>BURNED GLAZE, SHIFTED CHARCOAL GRAY</t>
  </si>
  <si>
    <t>S10-12/E20-22</t>
  </si>
  <si>
    <t>UNDECORATED CELEDON BODY</t>
  </si>
  <si>
    <t>SOUTH 1/2</t>
  </si>
  <si>
    <t>S6-9/E16-18</t>
  </si>
  <si>
    <t>0-17</t>
  </si>
  <si>
    <t>NUT SHELL/NOT A CERAMIC</t>
  </si>
  <si>
    <t>20-30</t>
  </si>
  <si>
    <t>F27A</t>
  </si>
  <si>
    <t>S8-10/E20-22</t>
  </si>
  <si>
    <t>110-120</t>
  </si>
  <si>
    <t>REDWARE, SIMPLE UNGLAZED EARTHENWARE, HAND BURNISHED EXTERIOR, INTERIOR HAS BURNED RESIDUE ADHERING TO IT</t>
  </si>
  <si>
    <t>UNKNOWN</t>
  </si>
  <si>
    <t>NEQ-6/23/1988</t>
  </si>
  <si>
    <t>S8-10/E24-26</t>
  </si>
  <si>
    <t>LIGHTLY BURNED</t>
  </si>
  <si>
    <t>ARM OR LEG</t>
  </si>
  <si>
    <t>DOLL LIMB, FOR CERAMIC AND CLOTH DOLL</t>
  </si>
  <si>
    <t>S8-10/E24026</t>
  </si>
  <si>
    <t>43-53</t>
  </si>
  <si>
    <t>BASE WITH HIGH FOOT RING</t>
  </si>
  <si>
    <t>POSSIBLY A MUG</t>
  </si>
  <si>
    <t>S6-8/E20-22</t>
  </si>
  <si>
    <t>40-50</t>
  </si>
  <si>
    <t>6/21/1988 F272</t>
  </si>
  <si>
    <t>100-110</t>
  </si>
  <si>
    <t>ARGILLITE PIPE BOWL, INCISED ROULETTED BAND ALONG BOWL EDGE, THIN AND FINE WORKMANSHIP</t>
  </si>
  <si>
    <t>LOCAL</t>
  </si>
  <si>
    <t>6/21/1990 NEQ</t>
  </si>
  <si>
    <t>0-40</t>
  </si>
  <si>
    <t>6/25/1992 SEQ</t>
  </si>
  <si>
    <t>9A</t>
  </si>
  <si>
    <t>90-100</t>
  </si>
  <si>
    <t>S10.0-10.76/E22.0-22.57</t>
  </si>
  <si>
    <t>STAGE 2, NO DATE</t>
  </si>
  <si>
    <t>S8-10/E38-40</t>
  </si>
  <si>
    <t>51-84</t>
  </si>
  <si>
    <t xml:space="preserve">CANTON STYLE DECORATION, COBALT BLUE UNDERGLAZED HAND PAINTED </t>
  </si>
  <si>
    <t>CULTURALLY MODIFIED</t>
  </si>
  <si>
    <t>APPEARS TO BE MODIFIED INTO A UNIFACIAL SCRAPER, BUT NO INDICATIONS THAT IT WAS ACTUALLY USED THAT WAY. WELL PREPARED PLATFORM AND BULB OF PERCUSSION</t>
  </si>
  <si>
    <t>S8-10/E34-38</t>
  </si>
  <si>
    <t>NOT CERAMIC--UNMODIFIED CCS</t>
  </si>
  <si>
    <t>7/5/1991 SEQ</t>
  </si>
  <si>
    <t>40-80</t>
  </si>
  <si>
    <t>TEA CUP</t>
  </si>
  <si>
    <t>RIM</t>
  </si>
  <si>
    <t>7/3/1991 SWQ</t>
  </si>
  <si>
    <t>6/28/1991 NWQ</t>
  </si>
  <si>
    <t>7/2/1991 SWQ</t>
  </si>
  <si>
    <t>7/5/1992 SEQ</t>
  </si>
  <si>
    <t>S2-N0/E16-18</t>
  </si>
  <si>
    <t>57-65</t>
  </si>
  <si>
    <t>PIPE BOWL, WHITE BOWL CLAY, UNMARKED</t>
  </si>
  <si>
    <t>SURFACE FIND</t>
  </si>
  <si>
    <t>WHITEWARE, BANDED DECORATION</t>
  </si>
  <si>
    <t>SAUCER</t>
  </si>
  <si>
    <t>IRONSTONE, UNDECORATED</t>
  </si>
  <si>
    <t>WHITEWARE, ANNULAR BAND OF OVERGLAZE DARK OLIVE DECORATION ALONG INNER RIM</t>
  </si>
  <si>
    <t>SOUP PLATE</t>
  </si>
  <si>
    <t>RIM/BODY</t>
  </si>
  <si>
    <t>WHITEWARE, TRANSFERPRINT DECORATION</t>
  </si>
  <si>
    <t>WHITEWARE, TRANSFERPRINT DECORATED, PURPLE, PATTERN UNKNOWN</t>
  </si>
  <si>
    <t>STONEWARE</t>
  </si>
  <si>
    <t>CROCK</t>
  </si>
  <si>
    <t>STONEWARE, GRAY BODY, GRAY SALT GLAZE</t>
  </si>
  <si>
    <t>UNIT F2/MST-84-037</t>
  </si>
  <si>
    <t>CREAMWARE, SCALLOP MOLDED RIM</t>
  </si>
  <si>
    <t>WHITEWARE, BROWN, LIGHT GREEN AND PINK "CATSEYE" SLIP DECORATED MOCHAWARE</t>
  </si>
  <si>
    <t>WHITEWARE, SLIP DECORATED MOCHAWARE</t>
  </si>
  <si>
    <t>SLOP BOWL</t>
  </si>
  <si>
    <t>1984 PROP TEST</t>
  </si>
  <si>
    <t>WHITEWARE, DECAL DECORATED</t>
  </si>
  <si>
    <t>WHITEWARE, PURPLE AND GREEN FLOWER DECAL PATTERN DECORATED</t>
  </si>
  <si>
    <t>IRONSTONE, MOLDED RIM DECORATED</t>
  </si>
  <si>
    <t>IRONSTONE, IMPRESSED SCALLOP RIM MOLDED</t>
  </si>
  <si>
    <t>SOFT PASTE PORCELAIN</t>
  </si>
  <si>
    <t>SOFT PASTE PORCELAIN, UNDECORATED</t>
  </si>
  <si>
    <t>BURNED GLAZE</t>
  </si>
  <si>
    <t>EUROPE</t>
  </si>
  <si>
    <t>PORCELAIN, JAPANESE</t>
  </si>
  <si>
    <t xml:space="preserve">PORCELAIN, JAPANESE, OVERGLAZE GREEN AND PURPLE PLANTS </t>
  </si>
  <si>
    <t>JAPAN</t>
  </si>
  <si>
    <t>IRONSTONE, BANDED DECORATION</t>
  </si>
  <si>
    <t>IRONSTONE, DARK GREEN ANNULAR OVERGLAZE BAND ALONG INNER WELL RING</t>
  </si>
  <si>
    <t>PORCELAIN, JAPANESE, OVERGLAZE GREEN PLANTS, PARASOL AND MOUNTAINS</t>
  </si>
  <si>
    <t>SOFT PASTE PORCELAIN, DECAL DECORATED, GREEN AND PINK ROSE DESIGN</t>
  </si>
  <si>
    <t>SOFT PASTE PORCELAIN, MOLD DECORATED WITH SPRIGS AND SCALLOPED RIM</t>
  </si>
  <si>
    <t>DECORATIVE VASE</t>
  </si>
  <si>
    <t>SOFT PASTE PORCELAIN, DECAL DECORATED, DARK GREEN AND PURPLE PLANTS/FLOWERS</t>
  </si>
  <si>
    <t>WHITEWARE, TRANSFERPRINT DECORATED, DARK BLUE, PATTERN UNKNOWN</t>
  </si>
  <si>
    <t>BASE WITH LOW FOOT RING</t>
  </si>
  <si>
    <t>SOFT PASTE PORCELAIN, HAND PAINTED OVERGLAZE GREEN AND PINK BACKGROUND/PLANTS</t>
  </si>
  <si>
    <t>IRONSTONE, WHEAT DECORATED</t>
  </si>
  <si>
    <t>IRONSTONE, WHEAT IMPRESSED DECORATION</t>
  </si>
  <si>
    <t>CUP</t>
  </si>
  <si>
    <t>CROSS MENDS</t>
  </si>
  <si>
    <t>WHITEWARE, FLOW BLUE TRANSFERPRINT DECORATED, PATTERN UNKNOWN</t>
  </si>
  <si>
    <t>PLATTER</t>
  </si>
  <si>
    <t>MST-84-1/A LINE/ UNIT A1</t>
  </si>
  <si>
    <t>45CL1</t>
  </si>
  <si>
    <t>136-38/94-96</t>
  </si>
  <si>
    <t>ELEV</t>
  </si>
  <si>
    <t>QUAD</t>
  </si>
  <si>
    <t>NW</t>
  </si>
  <si>
    <t>ASSOC.</t>
  </si>
  <si>
    <t>137.42-.39/95-31-.29</t>
  </si>
  <si>
    <t>NAME</t>
  </si>
  <si>
    <t>VANWINKLE</t>
  </si>
  <si>
    <t>CHINESE EXPORT PORCELAIN, POSSIBLY KRAAK WARE</t>
  </si>
  <si>
    <t>CHINESE EXPORT PORCELAIN, STYLE OF 17TH CENTURY KRAAK WARE, CULTURALLY MODIFIED INTO A SCRAPER, *NEEDS FURTHER ANALYSIS!</t>
  </si>
  <si>
    <t>CULTURALLY MODIFIED INTO A SCRAPER</t>
  </si>
  <si>
    <t>N136-138/W94-96</t>
  </si>
  <si>
    <t>SE</t>
  </si>
  <si>
    <t>5.40-5.3</t>
  </si>
  <si>
    <t>1/4" SCREEN</t>
  </si>
  <si>
    <t>CAMERIND/VANWINKLE</t>
  </si>
  <si>
    <t>STONE BEAD</t>
  </si>
  <si>
    <t>STONE BEAD, POSSIBLY ARGILLITE</t>
  </si>
  <si>
    <t>BEAD</t>
  </si>
  <si>
    <t>LOCAL ORIGIN</t>
  </si>
  <si>
    <t>N107-109/W98-100</t>
  </si>
  <si>
    <t>SW</t>
  </si>
  <si>
    <t>4.00-3.8</t>
  </si>
  <si>
    <t>CHINESE EXPORT PORCELAIN, STYLE OF 17TH CENTURY KRAAK WARE, *NEEDS FURTHER ANALYSIS!</t>
  </si>
  <si>
    <t>N106-107/W77-81</t>
  </si>
  <si>
    <t>A</t>
  </si>
  <si>
    <t>6.0-5.85</t>
  </si>
  <si>
    <t>SCREEN</t>
  </si>
  <si>
    <t>MCCOY</t>
  </si>
  <si>
    <t>STONEWARE, BUFF BODY, COLORLESS SALT GLAZED INTERIOR AND EXTERIOR</t>
  </si>
  <si>
    <t>BLACKING BOTTLE</t>
  </si>
  <si>
    <t>5.40-5.25</t>
  </si>
  <si>
    <t>CHINESE EXPORT PORCELAIN, CANTONWARE</t>
  </si>
  <si>
    <t>CHINESE EXPORT PORCELAIN, CANTON WARE, LIGHT BLUE HAND PAINTED ANNULAR RINGS ALONG RIM ON GRAY CELADON BODY</t>
  </si>
  <si>
    <t>BURNED</t>
  </si>
  <si>
    <t>N75-77/W76-78</t>
  </si>
  <si>
    <t>6.6-5.9</t>
  </si>
  <si>
    <t>1/8" SCREEN</t>
  </si>
  <si>
    <t>DARBY/BIBB</t>
  </si>
  <si>
    <t>CHINESE EXPORT PORCELAIN, CANTON WARE, DARK BLUE HAND PAINTED PLANT ELEMENTS ON LIGHT GRAY CELADON BODY</t>
  </si>
  <si>
    <t>NE</t>
  </si>
  <si>
    <t>6.4-6.3</t>
  </si>
  <si>
    <t>N164-168/W88-89</t>
  </si>
  <si>
    <t>D</t>
  </si>
  <si>
    <t>5.45-5.30</t>
  </si>
  <si>
    <t>CLUGSTON</t>
  </si>
  <si>
    <t>N159-160/W83-87</t>
  </si>
  <si>
    <t>N159.06/W86.06</t>
  </si>
  <si>
    <t>TRIEU/BYRD</t>
  </si>
  <si>
    <t>CHINESE EXPORT PORCELAIN, CANTONWARE, LATE "RAIN AND CLOUDS" EDGE DECORATION</t>
  </si>
  <si>
    <t>N159-160/W99-103</t>
  </si>
  <si>
    <t>5.40-5.15</t>
  </si>
  <si>
    <t>NEEDHAM/MULLE</t>
  </si>
  <si>
    <t>CLAY BEAD</t>
  </si>
  <si>
    <t xml:space="preserve">LOCALLY MANUFACTURED (SHOTO CLAY?) CLAY BEAD, WITH INCISED ANNULAR RING DECORATIONS </t>
  </si>
  <si>
    <t>INTACT</t>
  </si>
  <si>
    <t>N159-160/W103-107</t>
  </si>
  <si>
    <t>N159.14/W103.31</t>
  </si>
  <si>
    <t>HOWLETT/KAEHLER</t>
  </si>
  <si>
    <t xml:space="preserve">CHINESE EXPORT PORCELAIN, CANTONWARE, UNDECORATED </t>
  </si>
  <si>
    <t>5.3-5.15</t>
  </si>
  <si>
    <t>HOWLETT</t>
  </si>
  <si>
    <t>GLASS BEAD</t>
  </si>
  <si>
    <t>WHITE GLASS BEAD, DRAWN, 1.5 CM LONG, NEEDS TO BE ANALYZED AS A BEAD</t>
  </si>
  <si>
    <t>B</t>
  </si>
  <si>
    <t>4.60-4.50</t>
  </si>
  <si>
    <t>KAEHLER/NELSON</t>
  </si>
  <si>
    <t>LITHIC FLAKE</t>
  </si>
  <si>
    <t>N159-160/W107-111</t>
  </si>
  <si>
    <t>N159.0/W107.8</t>
  </si>
  <si>
    <t>KELLY/DALLING</t>
  </si>
  <si>
    <t>HEAVY USE WEAR, KNIFE SCORING?</t>
  </si>
  <si>
    <t>N160-N167/W84-86</t>
  </si>
  <si>
    <t>N161.95/W85.94</t>
  </si>
  <si>
    <t>BLISS/RAYSTON</t>
  </si>
  <si>
    <t>CREAMWARE, UNDECORATED, SHERD IS CULTURALLY MODIFIED AND SCORED DOWN THE MIDDLE, FORMING A V SHAPED CHANNEL, LIKELY USED AS A GRAVING TOOL</t>
  </si>
  <si>
    <t>N161-162/W84-86</t>
  </si>
  <si>
    <t>5.05-4.95</t>
  </si>
  <si>
    <t>F382</t>
  </si>
  <si>
    <t>ROYSTON/BLISS</t>
  </si>
  <si>
    <t>PEARLWARE, POLYCHROME PAINTED DECORATION</t>
  </si>
  <si>
    <t>PEARLWARE, POLYCHROME PAINTED DECORATION, HAND DECORATED ORANGE , DARK GREEN AND BLUE FRUIT MOTIF ON EXTERIOR, DARK TAN BACKGROUND ON INTERIOR WITH DARK BROWN LEAVES AND STEMS</t>
  </si>
  <si>
    <t>N153-155/W86-88</t>
  </si>
  <si>
    <t>GRADY</t>
  </si>
  <si>
    <t xml:space="preserve">CROSS MENDS </t>
  </si>
  <si>
    <t>BASE, WITH HIGH FOOT RING</t>
  </si>
  <si>
    <t>N149-151/W84-86</t>
  </si>
  <si>
    <t>5.30-5.20</t>
  </si>
  <si>
    <t>F268</t>
  </si>
  <si>
    <t>N150-151/W84-85</t>
  </si>
  <si>
    <t>SCHMITZ/REDLIN</t>
  </si>
  <si>
    <t>SANDSTONE, CULTURALLY MODIFIED</t>
  </si>
  <si>
    <t>SANDSTONE, GROUNSTONE OBJECT, CULTURALLY MODIFIED WITH A FLAT EDGE AND A ROUNDED CORNER</t>
  </si>
  <si>
    <t>N147-149/W86-88</t>
  </si>
  <si>
    <t>O.N.</t>
  </si>
  <si>
    <t>CHINESE EXPORT PORCELAIN, CANTONWARE, DARK BLUE HAND PAINTED DESIGN ON EXTERIOR ONLY</t>
  </si>
  <si>
    <t>N138-140/W86-88</t>
  </si>
  <si>
    <t>DELANEY</t>
  </si>
  <si>
    <t>N136-138/W96-98</t>
  </si>
  <si>
    <t>MCCOY/GIETZINGER</t>
  </si>
  <si>
    <t>CHINESE EXPORT PORCELAIN, CANTONWARE, DARK BLUE HAND PAINTED "STRAIGHT LINE BORDER"</t>
  </si>
  <si>
    <t>N132-134/N96-98</t>
  </si>
  <si>
    <t>5.8-5.7</t>
  </si>
  <si>
    <t>7/?/1995</t>
  </si>
  <si>
    <t>CREAMWARE, POLYCHROME PAINTED DECORATION</t>
  </si>
  <si>
    <t>CREAMWARE, POLYCHROME PAINTED DECORATION, OLIVE RIM BAND ON EXTERIOR, NARROW OLIVE, WIDE YELLOW, NARROW OLIVE BAND ON INTERIOR</t>
  </si>
  <si>
    <t>N124-126/W96-98</t>
  </si>
  <si>
    <t>5.35-5.25</t>
  </si>
  <si>
    <t>SPEER</t>
  </si>
  <si>
    <t>N70-72/W93-95</t>
  </si>
  <si>
    <t>5.25-5.15</t>
  </si>
  <si>
    <t>GAYLORD/CECH</t>
  </si>
  <si>
    <t>DRAUGHTS GAMING PIECE</t>
  </si>
  <si>
    <t>DRAUGHTS GAMING PIECE, BLACK, APPEARS TO BE BURNED EBONY, FRAGMENTARY</t>
  </si>
  <si>
    <t>N52-54/W99-101</t>
  </si>
  <si>
    <t>4.80-4.65</t>
  </si>
  <si>
    <t>JJ WOLF</t>
  </si>
  <si>
    <t>N52-54/W103-105</t>
  </si>
  <si>
    <t>N52.0/2104.85</t>
  </si>
  <si>
    <t>SEDELL/</t>
  </si>
  <si>
    <t>4.50-4.35</t>
  </si>
  <si>
    <t>ROCK, NON CULTURAL</t>
  </si>
  <si>
    <t>SOFT PASTE PORCELAIN, UNDECORATED, WHITE</t>
  </si>
  <si>
    <t>N180-182/W88-90</t>
  </si>
  <si>
    <t>5.55-5.40</t>
  </si>
  <si>
    <t>DAVIS</t>
  </si>
  <si>
    <t>CHINESE EXPORT PORCELAIN, CANTONWARE, DARK BLUE HAND DECORATED</t>
  </si>
  <si>
    <t>N161-163/W104-106</t>
  </si>
  <si>
    <t>6.21-5.90</t>
  </si>
  <si>
    <t>TRIEU/JACKSON</t>
  </si>
  <si>
    <t>CHINESE EXPORT PORCELAIN, OVERGLAZE DECORATION</t>
  </si>
  <si>
    <t>CHINESE EXPORT PORCELAIN, OVERGLAZE DECORATION, PATTERN ON INTERIOR RIM ONLY, REPRESENTED AS A GHOSTED SHADOW, COLOR UNKNOWN, IDENTICAL PATTERN TO THE "TYPE 4" PATTERN DESCRIBED AT THE FORT SPOKANE SITE (CROMWELL 2006)</t>
  </si>
  <si>
    <t>N160-162/W90-92</t>
  </si>
  <si>
    <t>5.93-5.85</t>
  </si>
  <si>
    <t>MARKHEIM/SCMECKLA</t>
  </si>
  <si>
    <t>N157-159/W90-92</t>
  </si>
  <si>
    <t>HATZ/STEVENS</t>
  </si>
  <si>
    <t>FOOT</t>
  </si>
  <si>
    <t>N174-176/W88-90</t>
  </si>
  <si>
    <t>6.12-6.0</t>
  </si>
  <si>
    <t>UCASS</t>
  </si>
  <si>
    <t>WHITEWARE, TRANSFERPRINT DECORATED</t>
  </si>
  <si>
    <t>WHITEWARE, TRANSFERPRINT DECORATED, BLUE, BROSELEY PATTERN, COPELAND &amp; GARRETT MANUFACTURE</t>
  </si>
  <si>
    <t>HEARTH F478</t>
  </si>
  <si>
    <t>N174.84/W88.70</t>
  </si>
  <si>
    <t>45950A</t>
  </si>
  <si>
    <t>WATER SCREEN</t>
  </si>
  <si>
    <t>KRASS/GREER</t>
  </si>
  <si>
    <t>N176-180/W88-89</t>
  </si>
  <si>
    <t>C</t>
  </si>
  <si>
    <t>6.22-5.99</t>
  </si>
  <si>
    <t>BEAN/AULD</t>
  </si>
  <si>
    <t>6.17-5.99</t>
  </si>
  <si>
    <t>5.99-5.85</t>
  </si>
  <si>
    <t>COBALT BLUE HAND PAINTED LEAVES ON A CELADON BODY, "FLORAL SCROLL" PATTERN</t>
  </si>
  <si>
    <t xml:space="preserve"> QUATREFOIL PATTERN DARK BLUE HAND PAINTED ON CELADON BODY, "FOUR PETAL FLOWER" PATTERN</t>
  </si>
  <si>
    <t>Ceramic Types</t>
  </si>
  <si>
    <t>MNV</t>
  </si>
  <si>
    <t>%</t>
  </si>
  <si>
    <t>Chinese Export Porcelain</t>
  </si>
  <si>
    <t>Creamware, Undecorated</t>
  </si>
  <si>
    <t>Stoneware, European</t>
  </si>
  <si>
    <t>Soft Paste Porcelain, European</t>
  </si>
  <si>
    <t>Creamware, Hand Decorated</t>
  </si>
  <si>
    <t>Pearlware, Hand Decorated</t>
  </si>
  <si>
    <t>Whiteware, Transferprinted</t>
  </si>
  <si>
    <t>TOTAL</t>
  </si>
  <si>
    <t>N SHERDS</t>
  </si>
  <si>
    <t>Whiteware, Undecorated</t>
  </si>
  <si>
    <t>SUACER</t>
  </si>
  <si>
    <t>English Vessels</t>
  </si>
  <si>
    <t>Stoneware Blacking Bottles</t>
  </si>
  <si>
    <t>Undecorated Creamware Plate</t>
  </si>
  <si>
    <t>Pearlware Polychrome Decorated Tea Cup</t>
  </si>
  <si>
    <t>Undecorated Creamware Saucer</t>
  </si>
  <si>
    <t>Creamware Polychrome Decorated Cup</t>
  </si>
  <si>
    <t>Transferprint Decorated Whiteware Cup</t>
  </si>
  <si>
    <t>Undecorated Creamware Cup</t>
  </si>
  <si>
    <t>Soft Paste Porcelain Hollowware Vessel</t>
  </si>
  <si>
    <t>CC INDEX</t>
  </si>
  <si>
    <t xml:space="preserve">TAQ </t>
  </si>
  <si>
    <t>MEAN DATE</t>
  </si>
  <si>
    <t>1812.57</t>
  </si>
  <si>
    <t>1.42</t>
  </si>
  <si>
    <t>PREHISTORIC</t>
  </si>
  <si>
    <t>FARM PERIOD</t>
  </si>
  <si>
    <t>ALL MNV</t>
  </si>
  <si>
    <t>MCD</t>
  </si>
  <si>
    <t>STDEV</t>
  </si>
  <si>
    <t>PREHISTORIC MNV</t>
  </si>
  <si>
    <t>HISTORIC MNV</t>
  </si>
  <si>
    <t>CERAMIC TYPES</t>
  </si>
  <si>
    <t>IRONSTONE, IMPRESSED SCALLOP</t>
  </si>
  <si>
    <t>IRONSTONE, WHEAT IMPRESSED</t>
  </si>
  <si>
    <t>SOFT PASTE PORCELAIN, DECORATED</t>
  </si>
  <si>
    <t>STONEWARE CROCK</t>
  </si>
  <si>
    <t>WHITEWARE, TRANSFER PRINT DECORATED</t>
  </si>
  <si>
    <t>WHITEWARE, ANNULAR DECORATED</t>
  </si>
  <si>
    <t>MOCHAWARE</t>
  </si>
  <si>
    <t>WHITEWARE, TRANSFER PRINTED</t>
  </si>
  <si>
    <t>WHITEWAE, UNDECORATED</t>
  </si>
  <si>
    <t>UNDECORATED CREAMWARE PLATE</t>
  </si>
  <si>
    <t>UNDECORATED CREAMWARE JUG/PITCHER</t>
  </si>
  <si>
    <t>UNDECORATED CREAMWARE CUP</t>
  </si>
  <si>
    <t>SCALLOP MOLDED RIM CREAMWARE SAUCER</t>
  </si>
  <si>
    <t>MOCHAWARE SLOPBOWL</t>
  </si>
  <si>
    <t>TRANSFER PRINT DECORATED WHITEWARE PLATE</t>
  </si>
  <si>
    <t>CHINESE EXPORT PORCELAIN VESSELS</t>
  </si>
  <si>
    <t xml:space="preserve">MNV </t>
  </si>
  <si>
    <t>CHINESE EXPORT PORCELAIN BOWL</t>
  </si>
  <si>
    <t>CHINESE EXPORT PORCELAIN PLATE</t>
  </si>
  <si>
    <t>PERIOD OF ORIGIN</t>
  </si>
  <si>
    <t>HISTORIC</t>
  </si>
  <si>
    <t>Total CC</t>
  </si>
  <si>
    <t>n</t>
  </si>
  <si>
    <t>Mean CC Index</t>
  </si>
  <si>
    <t xml:space="preserve">% </t>
  </si>
  <si>
    <t>English Manufactured Vessels</t>
  </si>
  <si>
    <t>English Creamware Vessels</t>
  </si>
  <si>
    <t>TOTALS</t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</si>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</sst>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rgb="FF000000"/>
      </top>
      <bottom style="medium">
        <color indexed="64"/>
      </bottom>
      <diagonal/>
    </border>
    <border>
      <left/>
      <right/>
      <top style="thick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/>
      <top/>
      <bottom style="thin">
        <color theme="1"/>
      </bottom>
      <diagonal/>
    </border>
    <border>
      <left/>
      <right/>
      <top style="thick">
        <color rgb="FF000000"/>
      </top>
      <bottom style="thick">
        <color rgb="FF000000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4">
    <xf numFmtId="0" fontId="0" fillId="0" borderId="0" xfId="0"/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wrapText="1"/>
    </xf>
    <xf numFmtId="0" fontId="0" fillId="0" borderId="0" xfId="0" applyAlignment="1">
      <alignment horizontal="right"/>
    </xf>
    <xf numFmtId="14" fontId="0" fillId="0" borderId="0" xfId="0" applyNumberFormat="1"/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horizontal="right" vertical="top"/>
    </xf>
    <xf numFmtId="0" fontId="4" fillId="0" borderId="4" xfId="0" applyFont="1" applyBorder="1" applyAlignment="1">
      <alignment vertical="top"/>
    </xf>
    <xf numFmtId="0" fontId="4" fillId="0" borderId="0" xfId="0" applyFont="1" applyAlignment="1">
      <alignment horizontal="right" vertical="top"/>
    </xf>
    <xf numFmtId="10" fontId="4" fillId="0" borderId="0" xfId="0" applyNumberFormat="1" applyFont="1" applyAlignment="1">
      <alignment horizontal="right" vertical="top"/>
    </xf>
    <xf numFmtId="0" fontId="4" fillId="0" borderId="5" xfId="0" applyFont="1" applyBorder="1" applyAlignment="1">
      <alignment vertical="top"/>
    </xf>
    <xf numFmtId="0" fontId="4" fillId="0" borderId="6" xfId="0" applyFont="1" applyBorder="1" applyAlignment="1">
      <alignment horizontal="right" vertical="top"/>
    </xf>
    <xf numFmtId="0" fontId="4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10" fontId="4" fillId="0" borderId="8" xfId="0" applyNumberFormat="1" applyFont="1" applyBorder="1" applyAlignment="1">
      <alignment horizontal="right" vertical="top"/>
    </xf>
    <xf numFmtId="10" fontId="0" fillId="0" borderId="0" xfId="1" applyNumberFormat="1" applyFont="1"/>
    <xf numFmtId="10" fontId="3" fillId="0" borderId="3" xfId="1" applyNumberFormat="1" applyFont="1" applyBorder="1" applyAlignment="1">
      <alignment horizontal="left" vertical="top"/>
    </xf>
    <xf numFmtId="10" fontId="0" fillId="0" borderId="0" xfId="1" applyNumberFormat="1" applyFont="1" applyAlignment="1">
      <alignment horizontal="left"/>
    </xf>
    <xf numFmtId="0" fontId="0" fillId="0" borderId="0" xfId="0" applyBorder="1"/>
    <xf numFmtId="14" fontId="0" fillId="0" borderId="0" xfId="0" applyNumberFormat="1" applyBorder="1"/>
    <xf numFmtId="0" fontId="0" fillId="0" borderId="0" xfId="0" applyFont="1"/>
    <xf numFmtId="0" fontId="0" fillId="2" borderId="0" xfId="0" applyFont="1" applyFill="1"/>
    <xf numFmtId="0" fontId="5" fillId="0" borderId="9" xfId="0" applyFont="1" applyBorder="1"/>
    <xf numFmtId="0" fontId="0" fillId="0" borderId="0" xfId="0" applyFont="1" applyBorder="1"/>
    <xf numFmtId="0" fontId="0" fillId="2" borderId="0" xfId="0" applyFont="1" applyFill="1" applyBorder="1"/>
    <xf numFmtId="2" fontId="0" fillId="0" borderId="0" xfId="0" applyNumberFormat="1" applyBorder="1"/>
    <xf numFmtId="0" fontId="6" fillId="0" borderId="10" xfId="0" applyFont="1" applyBorder="1"/>
    <xf numFmtId="0" fontId="6" fillId="0" borderId="10" xfId="0" applyFont="1" applyBorder="1" applyAlignment="1">
      <alignment horizontal="right"/>
    </xf>
    <xf numFmtId="164" fontId="0" fillId="0" borderId="0" xfId="1" applyNumberFormat="1" applyFont="1"/>
    <xf numFmtId="2" fontId="0" fillId="0" borderId="0" xfId="0" applyNumberFormat="1"/>
    <xf numFmtId="164" fontId="0" fillId="0" borderId="0" xfId="0" applyNumberFormat="1"/>
    <xf numFmtId="0" fontId="6" fillId="0" borderId="8" xfId="0" applyFont="1" applyBorder="1"/>
    <xf numFmtId="0" fontId="6" fillId="0" borderId="8" xfId="0" applyFont="1" applyBorder="1" applyAlignment="1">
      <alignment horizontal="right"/>
    </xf>
  </cellXfs>
  <cellStyles count="2">
    <cellStyle name="Normal" xfId="0" builtinId="0"/>
    <cellStyle name="Percent" xfId="1" builtinId="5"/>
  </cellStyles>
  <dxfs count="118"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4" formatCode="0.00%"/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2" formatCode="0.0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14999847407452621"/>
          <bgColor theme="0" tint="-0.14999847407452621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14999847407452621"/>
          <bgColor theme="0" tint="-0.14999847407452621"/>
        </patternFill>
      </fill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outline="0">
        <top style="thin">
          <color theme="1"/>
        </top>
      </border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diagonalUp="0" diagonalDown="0" outline="0">
        <left/>
        <right/>
        <top/>
        <bottom/>
      </border>
    </dxf>
    <dxf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14999847407452621"/>
          <bgColor theme="0" tint="-0.14999847407452621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14999847407452621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14999847407452621"/>
          <bgColor theme="0" tint="-0.14999847407452621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14999847407452621"/>
          <bgColor theme="0" tint="-0.14999847407452621"/>
        </patternFill>
      </fill>
    </dxf>
    <dxf>
      <border outline="0">
        <top style="thin">
          <color theme="1"/>
        </top>
      </border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diagonalUp="0" diagonalDown="0" outline="0">
        <left/>
        <right/>
        <top/>
        <bottom/>
      </border>
    </dxf>
    <dxf>
      <numFmt numFmtId="14" formatCode="0.00%"/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top style="thin">
          <color theme="1"/>
        </top>
      </border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9" formatCode="m/d/yyyy"/>
      <border diagonalUp="0" diagonalDown="0" outline="0">
        <left/>
        <right/>
        <top/>
        <bottom/>
      </border>
    </dxf>
    <dxf>
      <numFmt numFmtId="19" formatCode="m/d/yyyy"/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9" formatCode="m/d/yyyy"/>
      <border diagonalUp="0" diagonalDown="0" outline="0">
        <left/>
        <right/>
        <top/>
        <bottom/>
      </border>
    </dxf>
    <dxf>
      <numFmt numFmtId="19" formatCode="m/d/yyyy"/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9" formatCode="m/d/yyyy"/>
      <border diagonalUp="0" diagonalDown="0" outline="0">
        <left/>
        <right/>
        <top/>
        <bottom/>
      </border>
    </dxf>
    <dxf>
      <numFmt numFmtId="19" formatCode="m/d/yyyy"/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9" formatCode="m/d/yyyy"/>
      <border diagonalUp="0" diagonalDown="0" outline="0">
        <left/>
        <right/>
        <top/>
        <bottom/>
      </border>
    </dxf>
    <dxf>
      <numFmt numFmtId="19" formatCode="m/d/yyyy"/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9" formatCode="m/d/yyyy"/>
      <border diagonalUp="0" diagonalDown="0" outline="0">
        <left/>
        <right/>
        <top/>
        <bottom/>
      </border>
    </dxf>
    <dxf>
      <numFmt numFmtId="19" formatCode="m/d/yyyy"/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9" formatCode="m/d/yyyy"/>
      <border diagonalUp="0" diagonalDown="0" outline="0">
        <left/>
        <right/>
        <top/>
        <bottom/>
      </border>
    </dxf>
    <dxf>
      <numFmt numFmtId="19" formatCode="m/d/yyyy"/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top style="thick">
          <color rgb="FF000000"/>
        </top>
      </border>
    </dxf>
    <dxf>
      <border outline="0">
        <bottom style="thick">
          <color rgb="FF000000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alignment horizontal="right" vertical="bottom" textRotation="0" wrapText="0" relativeIndent="0" justifyLastLine="0" shrinkToFit="0" readingOrder="0"/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left" textRotation="0" wrapText="0" relativeIndent="-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general" vertical="top" textRotation="0" wrapText="0" relative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numFmt numFmtId="19" formatCode="m/d/yyyy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" displayName="Table3" ref="A1:X41" totalsRowShown="0">
  <autoFilter ref="A1:X41" xr:uid="{00000000-0009-0000-0100-000003000000}"/>
  <sortState ref="A2:W41">
    <sortCondition ref="W1:W41"/>
  </sortState>
  <tableColumns count="24">
    <tableColumn id="1" xr3:uid="{00000000-0010-0000-0000-000001000000}" name="SITE #"/>
    <tableColumn id="2" xr3:uid="{00000000-0010-0000-0000-000002000000}" name="FIND #"/>
    <tableColumn id="3" xr3:uid="{00000000-0010-0000-0000-000003000000}" name="UNIT"/>
    <tableColumn id="4" xr3:uid="{00000000-0010-0000-0000-000004000000}" name="QUAD"/>
    <tableColumn id="5" xr3:uid="{00000000-0010-0000-0000-000005000000}" name="LEVEL"/>
    <tableColumn id="6" xr3:uid="{00000000-0010-0000-0000-000006000000}" name="ELEV"/>
    <tableColumn id="7" xr3:uid="{00000000-0010-0000-0000-000007000000}" name="ASSOC."/>
    <tableColumn id="8" xr3:uid="{00000000-0010-0000-0000-000008000000}" name="PP"/>
    <tableColumn id="9" xr3:uid="{00000000-0010-0000-0000-000009000000}" name="NAME"/>
    <tableColumn id="10" xr3:uid="{00000000-0010-0000-0000-00000A000000}" name="DATE" dataDxfId="117"/>
    <tableColumn id="11" xr3:uid="{00000000-0010-0000-0000-00000B000000}" name="TYPE"/>
    <tableColumn id="12" xr3:uid="{00000000-0010-0000-0000-00000C000000}" name="N"/>
    <tableColumn id="13" xr3:uid="{00000000-0010-0000-0000-00000D000000}" name="DESC."/>
    <tableColumn id="14" xr3:uid="{00000000-0010-0000-0000-00000E000000}" name="SIZE"/>
    <tableColumn id="15" xr3:uid="{00000000-0010-0000-0000-00000F000000}" name="FORM"/>
    <tableColumn id="16" xr3:uid="{00000000-0010-0000-0000-000010000000}" name="ANATOMY"/>
    <tableColumn id="17" xr3:uid="{00000000-0010-0000-0000-000011000000}" name="USE WEAR"/>
    <tableColumn id="18" xr3:uid="{00000000-0010-0000-0000-000012000000}" name="ORIGIN"/>
    <tableColumn id="19" xr3:uid="{00000000-0010-0000-0000-000013000000}" name="TPQ"/>
    <tableColumn id="20" xr3:uid="{00000000-0010-0000-0000-000014000000}" name="TAQ"/>
    <tableColumn id="21" xr3:uid="{00000000-0010-0000-0000-000015000000}" name="MEAN">
      <calculatedColumnFormula>(S2+T2)/2</calculatedColumnFormula>
    </tableColumn>
    <tableColumn id="22" xr3:uid="{00000000-0010-0000-0000-000016000000}" name="NOTES"/>
    <tableColumn id="23" xr3:uid="{00000000-0010-0000-0000-000017000000}" name="VESSEL #"/>
    <tableColumn id="24" xr3:uid="{00000000-0010-0000-0000-000018000000}" name="Column1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9000000}" name="Table9" displayName="Table9" ref="Y108:AA109" totalsRowShown="0">
  <autoFilter ref="Y108:AA109" xr:uid="{00000000-0009-0000-0100-000009000000}"/>
  <tableColumns count="3">
    <tableColumn id="1" xr3:uid="{00000000-0010-0000-0900-000001000000}" name="HISTORIC MNV"/>
    <tableColumn id="2" xr3:uid="{00000000-0010-0000-0900-000002000000}" name="MCD"/>
    <tableColumn id="3" xr3:uid="{00000000-0010-0000-0900-000003000000}" name="STDEV">
      <calculatedColumnFormula>STDEV(T109:T137)</calculatedColumnFormula>
    </tableColumn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able11" displayName="Table11" ref="Y76:AA82" totalsRowCount="1" headerRowDxfId="31" headerRowBorderDxfId="30" tableBorderDxfId="29">
  <autoFilter ref="Y76:AA81" xr:uid="{00000000-0009-0000-0100-00000B000000}"/>
  <tableColumns count="3">
    <tableColumn id="1" xr3:uid="{00000000-0010-0000-0A00-000001000000}" name="CERAMIC TYPES" dataDxfId="28" totalsRowDxfId="27"/>
    <tableColumn id="2" xr3:uid="{00000000-0010-0000-0A00-000002000000}" name="MNV" totalsRowFunction="custom" totalsRowDxfId="26">
      <totalsRowFormula>SUM(Z77:Z81)</totalsRowFormula>
    </tableColumn>
    <tableColumn id="3" xr3:uid="{00000000-0010-0000-0A00-000003000000}" name="%" dataDxfId="25" totalsRowDxfId="24" dataCellStyle="Percent">
      <calculatedColumnFormula>Table11[[#This Row],[MNV]]/Table11[[#Totals],[MNV]]</calculatedColumnFormula>
    </tableColumn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Table12" displayName="Table12" ref="Y112:AA125" totalsRowCount="1" headerRowDxfId="23" headerRowBorderDxfId="22" tableBorderDxfId="21">
  <autoFilter ref="Y112:AA124" xr:uid="{00000000-0009-0000-0100-00000C000000}"/>
  <sortState ref="Y114:AA125">
    <sortCondition descending="1" ref="Z113:Z125"/>
  </sortState>
  <tableColumns count="3">
    <tableColumn id="1" xr3:uid="{00000000-0010-0000-0B00-000001000000}" name="CERAMIC TYPES" dataDxfId="20" totalsRowDxfId="19"/>
    <tableColumn id="2" xr3:uid="{00000000-0010-0000-0B00-000002000000}" name="MNV" totalsRowFunction="custom" dataDxfId="18" totalsRowDxfId="17">
      <totalsRowFormula>SUM(Z113:Z124)</totalsRowFormula>
    </tableColumn>
    <tableColumn id="3" xr3:uid="{00000000-0010-0000-0B00-000003000000}" name="%" dataDxfId="16" totalsRowDxfId="15" dataCellStyle="Percent">
      <calculatedColumnFormula>Table12[[#This Row],[MNV]]/Table12[[#Totals],[MNV]]</calculatedColumnFormula>
    </tableColumn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Table13" displayName="Table13" ref="Y85:AD92" totalsRowCount="1" headerRowDxfId="14" headerRowBorderDxfId="13" tableBorderDxfId="12">
  <autoFilter ref="Y85:AD91" xr:uid="{00000000-0009-0000-0100-00000D000000}"/>
  <tableColumns count="6">
    <tableColumn id="1" xr3:uid="{00000000-0010-0000-0C00-000001000000}" name="English Vessels" totalsRowDxfId="11"/>
    <tableColumn id="2" xr3:uid="{00000000-0010-0000-0C00-000002000000}" name="MNV" totalsRowDxfId="10"/>
    <tableColumn id="3" xr3:uid="{00000000-0010-0000-0C00-000003000000}" name="TPQ" totalsRowDxfId="9"/>
    <tableColumn id="4" xr3:uid="{00000000-0010-0000-0C00-000004000000}" name="TAQ " totalsRowDxfId="8"/>
    <tableColumn id="5" xr3:uid="{00000000-0010-0000-0C00-000005000000}" name="MEAN DATE" totalsRowFunction="custom" dataDxfId="7" totalsRowDxfId="6">
      <calculatedColumnFormula>(AA86+AB86)/2</calculatedColumnFormula>
      <totalsRowFormula>AVERAGE(AC86:AC91)</totalsRowFormula>
    </tableColumn>
    <tableColumn id="6" xr3:uid="{00000000-0010-0000-0C00-000006000000}" name="CC INDEX" totalsRowFunction="average" totalsRowDxfId="5"/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Table1015" displayName="Table1015" ref="AI1:AL19" totalsRowCount="1">
  <autoFilter ref="AI1:AL18" xr:uid="{00000000-0009-0000-0100-00000E000000}"/>
  <sortState ref="AI2:AL18">
    <sortCondition descending="1" ref="AJ1:AJ18"/>
  </sortState>
  <tableColumns count="4">
    <tableColumn id="1" xr3:uid="{00000000-0010-0000-0D00-000001000000}" name="CERAMIC TYPES" totalsRowDxfId="4"/>
    <tableColumn id="2" xr3:uid="{00000000-0010-0000-0D00-000002000000}" name="MNV" totalsRowFunction="custom" totalsRowDxfId="3">
      <totalsRowFormula>SUM(AJ2:AJ18)</totalsRowFormula>
    </tableColumn>
    <tableColumn id="3" xr3:uid="{00000000-0010-0000-0D00-000003000000}" name="%" dataDxfId="2" totalsRowDxfId="1" dataCellStyle="Percent">
      <calculatedColumnFormula>Table1015[[#This Row],[MNV]]/Table1015[[#Totals],[MNV]]</calculatedColumnFormula>
    </tableColumn>
    <tableColumn id="4" xr3:uid="{00000000-0010-0000-0D00-000004000000}" name="PERIOD OF ORIGIN" totalsRowDxfId="0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1" displayName="Table1" ref="G14:I21" totalsRowShown="0">
  <autoFilter ref="G14:I21" xr:uid="{00000000-0009-0000-0100-000001000000}"/>
  <sortState ref="G15:I21">
    <sortCondition descending="1" ref="H14:H21"/>
  </sortState>
  <tableColumns count="3">
    <tableColumn id="1" xr3:uid="{00000000-0010-0000-0100-000001000000}" name="Ceramic Types" dataDxfId="116"/>
    <tableColumn id="2" xr3:uid="{00000000-0010-0000-0100-000002000000}" name="N SHERDS"/>
    <tableColumn id="3" xr3:uid="{00000000-0010-0000-0100-000003000000}" name="%" dataDxfId="115" dataCellStyle="Percent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Table2" displayName="Table2" ref="L1:Q12" totalsRowCount="1">
  <autoFilter ref="L1:Q11" xr:uid="{00000000-0009-0000-0100-000002000000}"/>
  <tableColumns count="6">
    <tableColumn id="1" xr3:uid="{00000000-0010-0000-0200-000001000000}" name="English Vessels" totalsRowDxfId="114"/>
    <tableColumn id="2" xr3:uid="{00000000-0010-0000-0200-000002000000}" name="MNV" totalsRowDxfId="113"/>
    <tableColumn id="4" xr3:uid="{00000000-0010-0000-0200-000004000000}" name="TPQ" totalsRowDxfId="112"/>
    <tableColumn id="5" xr3:uid="{00000000-0010-0000-0200-000005000000}" name="TAQ " totalsRowDxfId="111"/>
    <tableColumn id="6" xr3:uid="{00000000-0010-0000-0200-000006000000}" name="MEAN DATE" totalsRowLabel="1812.57" totalsRowDxfId="110">
      <calculatedColumnFormula>(Table2[[#This Row],[TPQ]]+Table2[[#This Row],[TAQ ]])/2</calculatedColumnFormula>
    </tableColumn>
    <tableColumn id="7" xr3:uid="{00000000-0010-0000-0200-000007000000}" name="CC INDEX" totalsRowLabel="1.42" totalsRowDxfId="109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le10" displayName="Table10" ref="L17:P25" totalsRowShown="0" headerRowDxfId="108" headerRowBorderDxfId="107" tableBorderDxfId="106">
  <autoFilter ref="L17:P25" xr:uid="{00000000-0009-0000-0100-00000A000000}"/>
  <tableColumns count="5">
    <tableColumn id="1" xr3:uid="{00000000-0010-0000-0300-000001000000}" name="English Creamware Vessels" dataDxfId="105"/>
    <tableColumn id="2" xr3:uid="{00000000-0010-0000-0300-000002000000}" name="Total CC"/>
    <tableColumn id="3" xr3:uid="{00000000-0010-0000-0300-000003000000}" name="n"/>
    <tableColumn id="4" xr3:uid="{00000000-0010-0000-0300-000004000000}" name="Mean CC Index"/>
    <tableColumn id="5" xr3:uid="{00000000-0010-0000-0300-000005000000}" name="% " dataDxfId="104" dataCellStyle="Percent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4000000}" name="Table4" displayName="Table4" ref="A1:V65" totalsRowCount="1">
  <autoFilter ref="A1:V64" xr:uid="{00000000-0009-0000-0100-000004000000}"/>
  <sortState ref="A2:V64">
    <sortCondition ref="J2:J64"/>
    <sortCondition ref="V2:V64"/>
  </sortState>
  <tableColumns count="22">
    <tableColumn id="1" xr3:uid="{00000000-0010-0000-0400-000001000000}" name="SITE #" totalsRowDxfId="103"/>
    <tableColumn id="2" xr3:uid="{00000000-0010-0000-0400-000002000000}" name="FIND #" totalsRowDxfId="102"/>
    <tableColumn id="3" xr3:uid="{00000000-0010-0000-0400-000003000000}" name="ASSOC" dataDxfId="101" totalsRowDxfId="100"/>
    <tableColumn id="4" xr3:uid="{00000000-0010-0000-0400-000004000000}" name="UNIT" totalsRowDxfId="99"/>
    <tableColumn id="5" xr3:uid="{00000000-0010-0000-0400-000005000000}" name="LEVEL" totalsRowDxfId="98"/>
    <tableColumn id="6" xr3:uid="{00000000-0010-0000-0400-000006000000}" name="ELEV (CM)" totalsRowDxfId="97"/>
    <tableColumn id="7" xr3:uid="{00000000-0010-0000-0400-000007000000}" name="STRAT/FEAT" totalsRowDxfId="96"/>
    <tableColumn id="8" xr3:uid="{00000000-0010-0000-0400-000008000000}" name="PP" totalsRowDxfId="95"/>
    <tableColumn id="9" xr3:uid="{00000000-0010-0000-0400-000009000000}" name="DATE" dataDxfId="94" totalsRowDxfId="93"/>
    <tableColumn id="10" xr3:uid="{00000000-0010-0000-0400-00000A000000}" name="TYPE" totalsRowDxfId="92"/>
    <tableColumn id="11" xr3:uid="{00000000-0010-0000-0400-00000B000000}" name="N" totalsRowFunction="custom" totalsRowDxfId="91">
      <totalsRowFormula>SUM(K2:K64)</totalsRowFormula>
    </tableColumn>
    <tableColumn id="12" xr3:uid="{00000000-0010-0000-0400-00000C000000}" name="DESC." totalsRowDxfId="90"/>
    <tableColumn id="13" xr3:uid="{00000000-0010-0000-0400-00000D000000}" name="SIZE" totalsRowDxfId="89"/>
    <tableColumn id="14" xr3:uid="{00000000-0010-0000-0400-00000E000000}" name="FORM" totalsRowDxfId="88"/>
    <tableColumn id="15" xr3:uid="{00000000-0010-0000-0400-00000F000000}" name="ANATOMY" totalsRowDxfId="87"/>
    <tableColumn id="16" xr3:uid="{00000000-0010-0000-0400-000010000000}" name="USE WEAR" totalsRowDxfId="86"/>
    <tableColumn id="17" xr3:uid="{00000000-0010-0000-0400-000011000000}" name="ORIGIN" totalsRowDxfId="85"/>
    <tableColumn id="18" xr3:uid="{00000000-0010-0000-0400-000012000000}" name="TPQ" totalsRowDxfId="84"/>
    <tableColumn id="19" xr3:uid="{00000000-0010-0000-0400-000013000000}" name="TAQ" totalsRowDxfId="83"/>
    <tableColumn id="20" xr3:uid="{00000000-0010-0000-0400-000014000000}" name="MEAN" totalsRowFunction="average" totalsRowDxfId="82">
      <calculatedColumnFormula>(R2+S2)/2</calculatedColumnFormula>
    </tableColumn>
    <tableColumn id="21" xr3:uid="{00000000-0010-0000-0400-000015000000}" name="NOTES" totalsRowDxfId="81"/>
    <tableColumn id="22" xr3:uid="{00000000-0010-0000-0400-000016000000}" name="VESSEL #" totalsRowDxfId="80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5000000}" name="Table5" displayName="Table5" ref="A70:V103" totalsRowCount="1">
  <autoFilter ref="A70:V102" xr:uid="{00000000-0009-0000-0100-000005000000}"/>
  <sortState ref="A71:V102">
    <sortCondition ref="J70:J102"/>
  </sortState>
  <tableColumns count="22">
    <tableColumn id="1" xr3:uid="{00000000-0010-0000-0500-000001000000}" name="SITE #" totalsRowDxfId="79"/>
    <tableColumn id="2" xr3:uid="{00000000-0010-0000-0500-000002000000}" name="FIND #" totalsRowDxfId="78"/>
    <tableColumn id="3" xr3:uid="{00000000-0010-0000-0500-000003000000}" name="ASSOC" dataDxfId="77" totalsRowDxfId="76"/>
    <tableColumn id="4" xr3:uid="{00000000-0010-0000-0500-000004000000}" name="UNIT" totalsRowDxfId="75"/>
    <tableColumn id="5" xr3:uid="{00000000-0010-0000-0500-000005000000}" name="LEVEL" totalsRowDxfId="74"/>
    <tableColumn id="6" xr3:uid="{00000000-0010-0000-0500-000006000000}" name="ELEV (CM)" totalsRowDxfId="73"/>
    <tableColumn id="7" xr3:uid="{00000000-0010-0000-0500-000007000000}" name="STRAT/FEAT" totalsRowDxfId="72"/>
    <tableColumn id="8" xr3:uid="{00000000-0010-0000-0500-000008000000}" name="PP" totalsRowDxfId="71"/>
    <tableColumn id="9" xr3:uid="{00000000-0010-0000-0500-000009000000}" name="DATE" dataDxfId="70" totalsRowDxfId="69"/>
    <tableColumn id="10" xr3:uid="{00000000-0010-0000-0500-00000A000000}" name="TYPE" totalsRowDxfId="68"/>
    <tableColumn id="11" xr3:uid="{00000000-0010-0000-0500-00000B000000}" name="N" totalsRowFunction="custom" totalsRowDxfId="67">
      <totalsRowFormula>SUM(K71:K102)</totalsRowFormula>
    </tableColumn>
    <tableColumn id="12" xr3:uid="{00000000-0010-0000-0500-00000C000000}" name="DESC." totalsRowDxfId="66"/>
    <tableColumn id="13" xr3:uid="{00000000-0010-0000-0500-00000D000000}" name="SIZE" totalsRowDxfId="65"/>
    <tableColumn id="14" xr3:uid="{00000000-0010-0000-0500-00000E000000}" name="FORM" totalsRowDxfId="64"/>
    <tableColumn id="15" xr3:uid="{00000000-0010-0000-0500-00000F000000}" name="ANATOMY" totalsRowDxfId="63"/>
    <tableColumn id="16" xr3:uid="{00000000-0010-0000-0500-000010000000}" name="USE WEAR" totalsRowDxfId="62"/>
    <tableColumn id="17" xr3:uid="{00000000-0010-0000-0500-000011000000}" name="ORIGIN" totalsRowDxfId="61"/>
    <tableColumn id="18" xr3:uid="{00000000-0010-0000-0500-000012000000}" name="TPQ" totalsRowDxfId="60"/>
    <tableColumn id="19" xr3:uid="{00000000-0010-0000-0500-000013000000}" name="TAQ" totalsRowDxfId="59"/>
    <tableColumn id="20" xr3:uid="{00000000-0010-0000-0500-000014000000}" name="MEAN" totalsRowFunction="custom" totalsRowDxfId="58">
      <calculatedColumnFormula>(R71+S71)/2</calculatedColumnFormula>
      <totalsRowFormula>AVERAGE(T71:T102)</totalsRowFormula>
    </tableColumn>
    <tableColumn id="21" xr3:uid="{00000000-0010-0000-0500-000015000000}" name="NOTES" totalsRowDxfId="57"/>
    <tableColumn id="22" xr3:uid="{00000000-0010-0000-0500-000016000000}" name="VESSEL #" totalsRowDxfId="56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6000000}" name="Table6" displayName="Table6" ref="A108:V140" totalsRowCount="1">
  <autoFilter ref="A108:V139" xr:uid="{00000000-0009-0000-0100-000006000000}"/>
  <sortState ref="A109:V139">
    <sortCondition ref="V108:V140"/>
  </sortState>
  <tableColumns count="22">
    <tableColumn id="1" xr3:uid="{00000000-0010-0000-0600-000001000000}" name="SITE #" totalsRowDxfId="55"/>
    <tableColumn id="2" xr3:uid="{00000000-0010-0000-0600-000002000000}" name="FIND #" totalsRowDxfId="54"/>
    <tableColumn id="3" xr3:uid="{00000000-0010-0000-0600-000003000000}" name="ASSOC" dataDxfId="53" totalsRowDxfId="52"/>
    <tableColumn id="4" xr3:uid="{00000000-0010-0000-0600-000004000000}" name="UNIT" totalsRowDxfId="51"/>
    <tableColumn id="5" xr3:uid="{00000000-0010-0000-0600-000005000000}" name="LEVEL" totalsRowDxfId="50"/>
    <tableColumn id="6" xr3:uid="{00000000-0010-0000-0600-000006000000}" name="ELEV (CM)" totalsRowDxfId="49"/>
    <tableColumn id="7" xr3:uid="{00000000-0010-0000-0600-000007000000}" name="STRAT/FEAT" totalsRowDxfId="48"/>
    <tableColumn id="8" xr3:uid="{00000000-0010-0000-0600-000008000000}" name="PP" totalsRowDxfId="47"/>
    <tableColumn id="9" xr3:uid="{00000000-0010-0000-0600-000009000000}" name="DATE" dataDxfId="46" totalsRowDxfId="45"/>
    <tableColumn id="10" xr3:uid="{00000000-0010-0000-0600-00000A000000}" name="TYPE" totalsRowDxfId="44"/>
    <tableColumn id="11" xr3:uid="{00000000-0010-0000-0600-00000B000000}" name="N" totalsRowFunction="custom" totalsRowDxfId="43">
      <totalsRowFormula>SUM(K109:K139)</totalsRowFormula>
    </tableColumn>
    <tableColumn id="12" xr3:uid="{00000000-0010-0000-0600-00000C000000}" name="DESC." totalsRowDxfId="42"/>
    <tableColumn id="13" xr3:uid="{00000000-0010-0000-0600-00000D000000}" name="SIZE" totalsRowDxfId="41"/>
    <tableColumn id="14" xr3:uid="{00000000-0010-0000-0600-00000E000000}" name="FORM" totalsRowDxfId="40"/>
    <tableColumn id="15" xr3:uid="{00000000-0010-0000-0600-00000F000000}" name="ANATOMY" totalsRowDxfId="39"/>
    <tableColumn id="16" xr3:uid="{00000000-0010-0000-0600-000010000000}" name="USE WEAR" totalsRowDxfId="38"/>
    <tableColumn id="17" xr3:uid="{00000000-0010-0000-0600-000011000000}" name="ORIGIN" totalsRowDxfId="37"/>
    <tableColumn id="18" xr3:uid="{00000000-0010-0000-0600-000012000000}" name="TPQ" totalsRowDxfId="36"/>
    <tableColumn id="19" xr3:uid="{00000000-0010-0000-0600-000013000000}" name="TAQ" totalsRowDxfId="35"/>
    <tableColumn id="20" xr3:uid="{00000000-0010-0000-0600-000014000000}" name="MEAN" totalsRowFunction="custom" totalsRowDxfId="34">
      <calculatedColumnFormula>(R109+S109)/2</calculatedColumnFormula>
      <totalsRowFormula>AVERAGE(T109:T139)</totalsRowFormula>
    </tableColumn>
    <tableColumn id="21" xr3:uid="{00000000-0010-0000-0600-000015000000}" name="NOTES" totalsRowDxfId="33"/>
    <tableColumn id="22" xr3:uid="{00000000-0010-0000-0600-000016000000}" name="VESSEL #" totalsRowDxfId="32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7000000}" name="Table7" displayName="Table7" ref="Y1:AA2" totalsRowShown="0">
  <autoFilter ref="Y1:AA2" xr:uid="{00000000-0009-0000-0100-000007000000}"/>
  <tableColumns count="3">
    <tableColumn id="1" xr3:uid="{00000000-0010-0000-0700-000001000000}" name="ALL MNV"/>
    <tableColumn id="2" xr3:uid="{00000000-0010-0000-0700-000002000000}" name="MCD"/>
    <tableColumn id="3" xr3:uid="{00000000-0010-0000-0700-000003000000}" name="STDEV">
      <calculatedColumnFormula>STDEV(T2:T45)</calculatedColumnFormula>
    </tableColumn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8000000}" name="Table8" displayName="Table8" ref="Y71:AA72" totalsRowShown="0">
  <autoFilter ref="Y71:AA72" xr:uid="{00000000-0009-0000-0100-000008000000}"/>
  <tableColumns count="3">
    <tableColumn id="1" xr3:uid="{00000000-0010-0000-0800-000001000000}" name="PREHISTORIC MNV"/>
    <tableColumn id="2" xr3:uid="{00000000-0010-0000-0800-000002000000}" name="MCD"/>
    <tableColumn id="3" xr3:uid="{00000000-0010-0000-0800-000003000000}" name="STDEV">
      <calculatedColumnFormula>STDEV(T71:T85)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1.xml"/><Relationship Id="rId3" Type="http://schemas.openxmlformats.org/officeDocument/2006/relationships/table" Target="../tables/table6.xml"/><Relationship Id="rId7" Type="http://schemas.openxmlformats.org/officeDocument/2006/relationships/table" Target="../tables/table10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9.xml"/><Relationship Id="rId11" Type="http://schemas.openxmlformats.org/officeDocument/2006/relationships/table" Target="../tables/table14.xml"/><Relationship Id="rId5" Type="http://schemas.openxmlformats.org/officeDocument/2006/relationships/table" Target="../tables/table8.xml"/><Relationship Id="rId10" Type="http://schemas.openxmlformats.org/officeDocument/2006/relationships/table" Target="../tables/table13.xml"/><Relationship Id="rId4" Type="http://schemas.openxmlformats.org/officeDocument/2006/relationships/table" Target="../tables/table7.xml"/><Relationship Id="rId9" Type="http://schemas.openxmlformats.org/officeDocument/2006/relationships/table" Target="../tables/table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1"/>
  <sheetViews>
    <sheetView topLeftCell="E1" workbookViewId="0">
      <selection activeCell="T83" sqref="T83"/>
    </sheetView>
  </sheetViews>
  <sheetFormatPr defaultRowHeight="14.4" x14ac:dyDescent="0.55000000000000004"/>
  <cols>
    <col min="3" max="3" width="9.68359375" bestFit="1" customWidth="1"/>
    <col min="8" max="8" width="5.89453125" customWidth="1"/>
    <col min="9" max="9" width="10.68359375" bestFit="1" customWidth="1"/>
    <col min="10" max="10" width="17.89453125" customWidth="1"/>
    <col min="11" max="11" width="2.3125" bestFit="1" customWidth="1"/>
    <col min="12" max="12" width="18.89453125" customWidth="1"/>
  </cols>
  <sheetData>
    <row r="1" spans="1:22" ht="25.5" x14ac:dyDescent="0.55000000000000004">
      <c r="A1" s="1" t="s">
        <v>17</v>
      </c>
      <c r="B1" s="1" t="s">
        <v>18</v>
      </c>
      <c r="C1" s="1" t="s">
        <v>19</v>
      </c>
      <c r="D1" s="2" t="s">
        <v>0</v>
      </c>
      <c r="E1" s="1" t="s">
        <v>1</v>
      </c>
      <c r="F1" s="1" t="s">
        <v>20</v>
      </c>
      <c r="G1" s="2" t="s">
        <v>2</v>
      </c>
      <c r="H1" s="2" t="s">
        <v>3</v>
      </c>
      <c r="I1" s="2" t="s">
        <v>30</v>
      </c>
      <c r="J1" s="3" t="s">
        <v>4</v>
      </c>
      <c r="K1" s="1" t="s">
        <v>5</v>
      </c>
      <c r="L1" s="2" t="s">
        <v>6</v>
      </c>
      <c r="M1" t="s">
        <v>7</v>
      </c>
      <c r="N1" s="4" t="s">
        <v>8</v>
      </c>
      <c r="O1" s="4" t="s">
        <v>9</v>
      </c>
      <c r="P1" t="s">
        <v>10</v>
      </c>
      <c r="Q1" t="s">
        <v>11</v>
      </c>
      <c r="R1" t="s">
        <v>12</v>
      </c>
      <c r="S1" t="s">
        <v>13</v>
      </c>
      <c r="T1" t="s">
        <v>14</v>
      </c>
      <c r="U1" t="s">
        <v>15</v>
      </c>
      <c r="V1" t="s">
        <v>16</v>
      </c>
    </row>
    <row r="2" spans="1:22" x14ac:dyDescent="0.55000000000000004">
      <c r="A2" t="s">
        <v>21</v>
      </c>
      <c r="B2">
        <v>5795</v>
      </c>
      <c r="D2" t="s">
        <v>55</v>
      </c>
      <c r="E2">
        <v>4</v>
      </c>
      <c r="F2" t="s">
        <v>56</v>
      </c>
      <c r="I2" s="5">
        <v>33064</v>
      </c>
      <c r="J2" t="s">
        <v>26</v>
      </c>
      <c r="K2">
        <v>1</v>
      </c>
      <c r="L2" t="s">
        <v>27</v>
      </c>
      <c r="M2">
        <v>20</v>
      </c>
      <c r="O2" t="s">
        <v>32</v>
      </c>
      <c r="T2">
        <f t="shared" ref="T2:T7" si="0">(R2+S2)/2</f>
        <v>0</v>
      </c>
    </row>
    <row r="3" spans="1:22" x14ac:dyDescent="0.55000000000000004">
      <c r="A3" t="s">
        <v>21</v>
      </c>
      <c r="B3">
        <v>6015</v>
      </c>
      <c r="D3" t="s">
        <v>55</v>
      </c>
      <c r="E3">
        <v>5</v>
      </c>
      <c r="F3" t="s">
        <v>57</v>
      </c>
      <c r="I3" s="5">
        <v>33071</v>
      </c>
      <c r="J3" t="s">
        <v>26</v>
      </c>
      <c r="K3">
        <v>1</v>
      </c>
      <c r="L3" t="s">
        <v>27</v>
      </c>
      <c r="M3">
        <v>30</v>
      </c>
      <c r="N3" t="s">
        <v>31</v>
      </c>
      <c r="O3" t="s">
        <v>32</v>
      </c>
      <c r="T3">
        <f t="shared" si="0"/>
        <v>0</v>
      </c>
    </row>
    <row r="4" spans="1:22" x14ac:dyDescent="0.55000000000000004">
      <c r="A4" t="s">
        <v>21</v>
      </c>
      <c r="B4">
        <v>11593</v>
      </c>
      <c r="C4" t="s">
        <v>81</v>
      </c>
      <c r="D4" t="s">
        <v>82</v>
      </c>
      <c r="E4" t="s">
        <v>72</v>
      </c>
      <c r="F4" t="s">
        <v>83</v>
      </c>
      <c r="I4" s="5">
        <v>33742</v>
      </c>
      <c r="J4" t="s">
        <v>84</v>
      </c>
      <c r="T4">
        <f t="shared" si="0"/>
        <v>0</v>
      </c>
    </row>
    <row r="5" spans="1:22" x14ac:dyDescent="0.55000000000000004">
      <c r="A5" t="s">
        <v>21</v>
      </c>
      <c r="B5">
        <v>11955</v>
      </c>
      <c r="C5" t="s">
        <v>86</v>
      </c>
      <c r="D5" t="s">
        <v>87</v>
      </c>
      <c r="E5">
        <v>10</v>
      </c>
      <c r="F5" t="s">
        <v>88</v>
      </c>
      <c r="I5" s="5">
        <v>33758</v>
      </c>
      <c r="J5" t="s">
        <v>45</v>
      </c>
      <c r="K5">
        <v>1</v>
      </c>
      <c r="L5" t="s">
        <v>89</v>
      </c>
      <c r="M5">
        <v>30</v>
      </c>
      <c r="N5" t="s">
        <v>48</v>
      </c>
      <c r="O5" t="s">
        <v>47</v>
      </c>
      <c r="P5" t="s">
        <v>42</v>
      </c>
      <c r="Q5" t="s">
        <v>90</v>
      </c>
      <c r="T5">
        <f t="shared" si="0"/>
        <v>0</v>
      </c>
      <c r="V5">
        <v>3</v>
      </c>
    </row>
    <row r="6" spans="1:22" x14ac:dyDescent="0.55000000000000004">
      <c r="A6" t="s">
        <v>21</v>
      </c>
      <c r="B6">
        <v>12870</v>
      </c>
      <c r="C6" s="5">
        <v>32715</v>
      </c>
      <c r="D6" t="s">
        <v>77</v>
      </c>
      <c r="E6" t="s">
        <v>109</v>
      </c>
      <c r="F6" t="s">
        <v>110</v>
      </c>
      <c r="H6" t="s">
        <v>111</v>
      </c>
      <c r="I6" s="5">
        <v>33966</v>
      </c>
      <c r="J6" t="s">
        <v>26</v>
      </c>
      <c r="K6">
        <v>1</v>
      </c>
      <c r="L6" t="s">
        <v>27</v>
      </c>
      <c r="M6">
        <v>10</v>
      </c>
      <c r="N6" t="s">
        <v>31</v>
      </c>
      <c r="O6" t="s">
        <v>32</v>
      </c>
      <c r="P6" t="s">
        <v>42</v>
      </c>
      <c r="Q6" t="s">
        <v>105</v>
      </c>
      <c r="T6">
        <f t="shared" si="0"/>
        <v>0</v>
      </c>
    </row>
    <row r="7" spans="1:22" x14ac:dyDescent="0.55000000000000004">
      <c r="A7" t="s">
        <v>21</v>
      </c>
      <c r="B7">
        <v>13843</v>
      </c>
      <c r="C7" s="5">
        <v>31965</v>
      </c>
      <c r="D7" t="s">
        <v>118</v>
      </c>
      <c r="E7">
        <v>4</v>
      </c>
      <c r="F7" t="s">
        <v>67</v>
      </c>
      <c r="I7" s="5">
        <v>33924</v>
      </c>
      <c r="J7" t="s">
        <v>119</v>
      </c>
      <c r="K7">
        <v>1</v>
      </c>
      <c r="T7">
        <f t="shared" si="0"/>
        <v>0</v>
      </c>
    </row>
    <row r="8" spans="1:22" x14ac:dyDescent="0.55000000000000004">
      <c r="A8" t="s">
        <v>21</v>
      </c>
      <c r="B8">
        <v>452</v>
      </c>
      <c r="C8" t="s">
        <v>22</v>
      </c>
      <c r="D8" t="s">
        <v>23</v>
      </c>
      <c r="E8">
        <v>5</v>
      </c>
      <c r="F8" t="s">
        <v>24</v>
      </c>
      <c r="G8" t="s">
        <v>25</v>
      </c>
      <c r="I8" s="5">
        <v>31971</v>
      </c>
      <c r="J8" t="s">
        <v>26</v>
      </c>
      <c r="K8">
        <v>1</v>
      </c>
      <c r="L8" t="s">
        <v>27</v>
      </c>
      <c r="M8">
        <v>20</v>
      </c>
      <c r="T8">
        <v>0</v>
      </c>
    </row>
    <row r="9" spans="1:22" x14ac:dyDescent="0.55000000000000004">
      <c r="A9" t="s">
        <v>21</v>
      </c>
      <c r="B9">
        <v>3959</v>
      </c>
      <c r="D9" t="s">
        <v>49</v>
      </c>
      <c r="F9" t="s">
        <v>50</v>
      </c>
      <c r="H9" t="s">
        <v>51</v>
      </c>
      <c r="I9" s="5">
        <v>32694</v>
      </c>
      <c r="J9" t="s">
        <v>40</v>
      </c>
      <c r="K9">
        <v>1</v>
      </c>
      <c r="L9" t="s">
        <v>332</v>
      </c>
      <c r="M9">
        <v>30</v>
      </c>
      <c r="N9" t="s">
        <v>31</v>
      </c>
      <c r="O9" t="s">
        <v>32</v>
      </c>
      <c r="P9" t="s">
        <v>42</v>
      </c>
      <c r="Q9" t="s">
        <v>43</v>
      </c>
      <c r="R9">
        <v>1695</v>
      </c>
      <c r="S9">
        <v>1725</v>
      </c>
      <c r="T9">
        <f t="shared" ref="T9:T40" si="1">(R9+S9)/2</f>
        <v>1710</v>
      </c>
    </row>
    <row r="10" spans="1:22" x14ac:dyDescent="0.55000000000000004">
      <c r="A10" t="s">
        <v>21</v>
      </c>
      <c r="B10">
        <v>12295</v>
      </c>
      <c r="C10" s="5">
        <v>32322</v>
      </c>
      <c r="D10" t="s">
        <v>100</v>
      </c>
      <c r="E10">
        <v>2</v>
      </c>
      <c r="F10" t="s">
        <v>101</v>
      </c>
      <c r="I10" s="5">
        <v>33812</v>
      </c>
      <c r="J10" t="s">
        <v>40</v>
      </c>
      <c r="K10">
        <v>1</v>
      </c>
      <c r="L10" t="s">
        <v>333</v>
      </c>
      <c r="M10">
        <v>30</v>
      </c>
      <c r="N10" t="s">
        <v>47</v>
      </c>
      <c r="O10" t="s">
        <v>32</v>
      </c>
      <c r="P10" t="s">
        <v>42</v>
      </c>
      <c r="Q10" t="s">
        <v>43</v>
      </c>
      <c r="R10">
        <v>1695</v>
      </c>
      <c r="S10">
        <v>1725</v>
      </c>
      <c r="T10">
        <f t="shared" si="1"/>
        <v>1710</v>
      </c>
      <c r="V10">
        <v>5</v>
      </c>
    </row>
    <row r="11" spans="1:22" x14ac:dyDescent="0.55000000000000004">
      <c r="A11" t="s">
        <v>21</v>
      </c>
      <c r="B11">
        <v>10477</v>
      </c>
      <c r="D11" t="s">
        <v>66</v>
      </c>
      <c r="E11">
        <v>5</v>
      </c>
      <c r="F11" t="s">
        <v>67</v>
      </c>
      <c r="I11" s="5">
        <v>33451</v>
      </c>
      <c r="J11" t="s">
        <v>68</v>
      </c>
      <c r="K11">
        <v>1</v>
      </c>
      <c r="L11" t="s">
        <v>68</v>
      </c>
      <c r="M11">
        <v>30</v>
      </c>
      <c r="N11" t="s">
        <v>69</v>
      </c>
      <c r="O11" t="s">
        <v>61</v>
      </c>
      <c r="P11" t="s">
        <v>70</v>
      </c>
      <c r="Q11" t="s">
        <v>34</v>
      </c>
      <c r="R11">
        <v>1780</v>
      </c>
      <c r="S11">
        <v>1825</v>
      </c>
      <c r="T11">
        <f t="shared" si="1"/>
        <v>1802.5</v>
      </c>
      <c r="V11">
        <v>1</v>
      </c>
    </row>
    <row r="12" spans="1:22" x14ac:dyDescent="0.55000000000000004">
      <c r="A12" t="s">
        <v>21</v>
      </c>
      <c r="B12">
        <v>10613</v>
      </c>
      <c r="D12" t="s">
        <v>71</v>
      </c>
      <c r="E12" t="s">
        <v>72</v>
      </c>
      <c r="I12" s="5">
        <v>33458</v>
      </c>
      <c r="J12" t="s">
        <v>68</v>
      </c>
      <c r="K12">
        <v>1</v>
      </c>
      <c r="L12" t="s">
        <v>68</v>
      </c>
      <c r="M12">
        <v>15</v>
      </c>
      <c r="N12" t="s">
        <v>31</v>
      </c>
      <c r="O12" t="s">
        <v>32</v>
      </c>
      <c r="P12" t="s">
        <v>42</v>
      </c>
      <c r="Q12" t="s">
        <v>34</v>
      </c>
      <c r="R12">
        <v>1780</v>
      </c>
      <c r="S12">
        <v>1825</v>
      </c>
      <c r="T12">
        <f t="shared" si="1"/>
        <v>1802.5</v>
      </c>
    </row>
    <row r="13" spans="1:22" x14ac:dyDescent="0.55000000000000004">
      <c r="A13" t="s">
        <v>21</v>
      </c>
      <c r="B13">
        <v>11014</v>
      </c>
      <c r="D13" t="s">
        <v>73</v>
      </c>
      <c r="E13">
        <v>2</v>
      </c>
      <c r="F13" t="s">
        <v>74</v>
      </c>
      <c r="I13" s="5">
        <v>33605</v>
      </c>
      <c r="J13" t="s">
        <v>68</v>
      </c>
      <c r="K13">
        <v>1</v>
      </c>
      <c r="L13" t="s">
        <v>68</v>
      </c>
      <c r="M13">
        <v>30</v>
      </c>
      <c r="N13" t="s">
        <v>75</v>
      </c>
      <c r="O13" t="s">
        <v>76</v>
      </c>
      <c r="P13" t="s">
        <v>42</v>
      </c>
      <c r="Q13" t="s">
        <v>34</v>
      </c>
      <c r="R13">
        <v>1780</v>
      </c>
      <c r="S13">
        <v>1825</v>
      </c>
      <c r="T13">
        <f t="shared" si="1"/>
        <v>1802.5</v>
      </c>
      <c r="V13">
        <v>2</v>
      </c>
    </row>
    <row r="14" spans="1:22" x14ac:dyDescent="0.55000000000000004">
      <c r="A14" t="s">
        <v>21</v>
      </c>
      <c r="B14">
        <v>12119</v>
      </c>
      <c r="C14" s="5">
        <v>32324</v>
      </c>
      <c r="D14" t="s">
        <v>96</v>
      </c>
      <c r="E14">
        <v>3</v>
      </c>
      <c r="F14" t="s">
        <v>97</v>
      </c>
      <c r="I14" s="5">
        <v>33805</v>
      </c>
      <c r="J14" t="s">
        <v>68</v>
      </c>
      <c r="K14">
        <v>1</v>
      </c>
      <c r="L14" t="s">
        <v>68</v>
      </c>
      <c r="M14">
        <v>15</v>
      </c>
      <c r="N14" t="s">
        <v>31</v>
      </c>
      <c r="O14" t="s">
        <v>98</v>
      </c>
      <c r="P14" t="s">
        <v>42</v>
      </c>
      <c r="Q14" t="s">
        <v>34</v>
      </c>
      <c r="R14">
        <v>1780</v>
      </c>
      <c r="S14">
        <v>1825</v>
      </c>
      <c r="T14">
        <f t="shared" si="1"/>
        <v>1802.5</v>
      </c>
      <c r="U14" t="s">
        <v>99</v>
      </c>
    </row>
    <row r="15" spans="1:22" x14ac:dyDescent="0.55000000000000004">
      <c r="A15" t="s">
        <v>21</v>
      </c>
      <c r="B15">
        <v>12472</v>
      </c>
      <c r="C15" t="s">
        <v>106</v>
      </c>
      <c r="D15" t="s">
        <v>55</v>
      </c>
      <c r="E15" t="s">
        <v>72</v>
      </c>
      <c r="F15" t="s">
        <v>107</v>
      </c>
      <c r="I15" s="5">
        <v>33820</v>
      </c>
      <c r="J15" t="s">
        <v>68</v>
      </c>
      <c r="K15">
        <v>1</v>
      </c>
      <c r="L15" t="s">
        <v>68</v>
      </c>
      <c r="M15">
        <v>15</v>
      </c>
      <c r="N15" t="s">
        <v>60</v>
      </c>
      <c r="O15" t="s">
        <v>61</v>
      </c>
      <c r="P15" t="s">
        <v>42</v>
      </c>
      <c r="Q15" t="s">
        <v>34</v>
      </c>
      <c r="R15">
        <v>1780</v>
      </c>
      <c r="S15">
        <v>1825</v>
      </c>
      <c r="T15">
        <f t="shared" si="1"/>
        <v>1802.5</v>
      </c>
    </row>
    <row r="16" spans="1:22" x14ac:dyDescent="0.55000000000000004">
      <c r="A16" t="s">
        <v>21</v>
      </c>
      <c r="B16">
        <v>12719</v>
      </c>
      <c r="C16" t="s">
        <v>108</v>
      </c>
      <c r="D16" t="s">
        <v>63</v>
      </c>
      <c r="E16" t="s">
        <v>72</v>
      </c>
      <c r="F16" t="s">
        <v>39</v>
      </c>
      <c r="I16" s="5">
        <v>33953</v>
      </c>
      <c r="J16" t="s">
        <v>68</v>
      </c>
      <c r="K16">
        <v>1</v>
      </c>
      <c r="L16" t="s">
        <v>68</v>
      </c>
      <c r="M16">
        <v>15</v>
      </c>
      <c r="N16" t="s">
        <v>60</v>
      </c>
      <c r="O16" t="s">
        <v>32</v>
      </c>
      <c r="P16" t="s">
        <v>42</v>
      </c>
      <c r="Q16" t="s">
        <v>34</v>
      </c>
      <c r="R16">
        <v>1780</v>
      </c>
      <c r="S16">
        <v>1825</v>
      </c>
      <c r="T16">
        <f t="shared" si="1"/>
        <v>1802.5</v>
      </c>
    </row>
    <row r="17" spans="1:22" x14ac:dyDescent="0.55000000000000004">
      <c r="A17" t="s">
        <v>21</v>
      </c>
      <c r="B17">
        <v>14175</v>
      </c>
      <c r="C17" t="s">
        <v>120</v>
      </c>
      <c r="D17" t="s">
        <v>66</v>
      </c>
      <c r="E17">
        <v>2</v>
      </c>
      <c r="F17" t="s">
        <v>121</v>
      </c>
      <c r="H17" t="s">
        <v>66</v>
      </c>
      <c r="I17" s="5">
        <v>33876</v>
      </c>
      <c r="J17" t="s">
        <v>68</v>
      </c>
      <c r="K17">
        <v>1</v>
      </c>
      <c r="L17" t="s">
        <v>68</v>
      </c>
      <c r="M17">
        <v>20</v>
      </c>
      <c r="N17" t="s">
        <v>122</v>
      </c>
      <c r="O17" t="s">
        <v>123</v>
      </c>
      <c r="P17" t="s">
        <v>42</v>
      </c>
      <c r="Q17" t="s">
        <v>34</v>
      </c>
      <c r="R17">
        <v>1780</v>
      </c>
      <c r="S17">
        <v>1825</v>
      </c>
      <c r="T17">
        <f t="shared" si="1"/>
        <v>1802.5</v>
      </c>
      <c r="V17">
        <v>8</v>
      </c>
    </row>
    <row r="18" spans="1:22" x14ac:dyDescent="0.55000000000000004">
      <c r="A18" t="s">
        <v>21</v>
      </c>
      <c r="B18">
        <v>14176</v>
      </c>
      <c r="C18" s="5" t="s">
        <v>124</v>
      </c>
      <c r="D18" t="s">
        <v>66</v>
      </c>
      <c r="E18">
        <v>2</v>
      </c>
      <c r="F18" t="s">
        <v>101</v>
      </c>
      <c r="I18" s="5">
        <v>33876</v>
      </c>
      <c r="J18" t="s">
        <v>68</v>
      </c>
      <c r="K18">
        <v>1</v>
      </c>
      <c r="L18" t="s">
        <v>68</v>
      </c>
      <c r="M18">
        <v>15</v>
      </c>
      <c r="N18" t="s">
        <v>122</v>
      </c>
      <c r="O18" t="s">
        <v>32</v>
      </c>
      <c r="P18" t="s">
        <v>42</v>
      </c>
      <c r="Q18" t="s">
        <v>34</v>
      </c>
      <c r="R18">
        <v>1780</v>
      </c>
      <c r="S18">
        <v>1825</v>
      </c>
      <c r="T18">
        <f t="shared" si="1"/>
        <v>1802.5</v>
      </c>
      <c r="V18">
        <v>8</v>
      </c>
    </row>
    <row r="19" spans="1:22" x14ac:dyDescent="0.55000000000000004">
      <c r="A19" t="s">
        <v>21</v>
      </c>
      <c r="B19">
        <v>14177</v>
      </c>
      <c r="C19" t="s">
        <v>124</v>
      </c>
      <c r="D19" t="s">
        <v>66</v>
      </c>
      <c r="E19">
        <v>2</v>
      </c>
      <c r="F19" t="s">
        <v>101</v>
      </c>
      <c r="I19" s="5">
        <v>33876</v>
      </c>
      <c r="J19" t="s">
        <v>68</v>
      </c>
      <c r="K19">
        <v>1</v>
      </c>
      <c r="L19" t="s">
        <v>68</v>
      </c>
      <c r="M19">
        <v>15</v>
      </c>
      <c r="N19" t="s">
        <v>60</v>
      </c>
      <c r="O19" t="s">
        <v>32</v>
      </c>
      <c r="P19" t="s">
        <v>42</v>
      </c>
      <c r="Q19" t="s">
        <v>34</v>
      </c>
      <c r="R19">
        <v>1780</v>
      </c>
      <c r="S19">
        <v>1825</v>
      </c>
      <c r="T19">
        <f t="shared" si="1"/>
        <v>1802.5</v>
      </c>
    </row>
    <row r="20" spans="1:22" x14ac:dyDescent="0.55000000000000004">
      <c r="A20" t="s">
        <v>21</v>
      </c>
      <c r="B20">
        <v>14178</v>
      </c>
      <c r="C20" s="5" t="s">
        <v>125</v>
      </c>
      <c r="D20" t="s">
        <v>66</v>
      </c>
      <c r="E20" t="s">
        <v>72</v>
      </c>
      <c r="F20" t="s">
        <v>107</v>
      </c>
      <c r="I20" s="5">
        <v>33876</v>
      </c>
      <c r="J20" t="s">
        <v>68</v>
      </c>
      <c r="K20">
        <v>1</v>
      </c>
      <c r="L20" t="s">
        <v>68</v>
      </c>
      <c r="M20">
        <v>15</v>
      </c>
      <c r="N20" t="s">
        <v>122</v>
      </c>
      <c r="O20" t="s">
        <v>123</v>
      </c>
      <c r="P20" t="s">
        <v>42</v>
      </c>
      <c r="Q20" t="s">
        <v>34</v>
      </c>
      <c r="R20">
        <v>1780</v>
      </c>
      <c r="S20">
        <v>1825</v>
      </c>
      <c r="T20">
        <f t="shared" si="1"/>
        <v>1802.5</v>
      </c>
      <c r="V20">
        <v>8</v>
      </c>
    </row>
    <row r="21" spans="1:22" x14ac:dyDescent="0.55000000000000004">
      <c r="A21" t="s">
        <v>21</v>
      </c>
      <c r="B21">
        <v>14179</v>
      </c>
      <c r="C21" s="5" t="s">
        <v>124</v>
      </c>
      <c r="D21" t="s">
        <v>66</v>
      </c>
      <c r="E21">
        <v>2</v>
      </c>
      <c r="F21" t="s">
        <v>101</v>
      </c>
      <c r="I21" s="5">
        <v>33876</v>
      </c>
      <c r="J21" t="s">
        <v>68</v>
      </c>
      <c r="K21">
        <v>1</v>
      </c>
      <c r="L21" t="s">
        <v>68</v>
      </c>
      <c r="M21">
        <v>15</v>
      </c>
      <c r="N21" t="s">
        <v>122</v>
      </c>
      <c r="O21" t="s">
        <v>32</v>
      </c>
      <c r="P21" t="s">
        <v>42</v>
      </c>
      <c r="Q21" t="s">
        <v>34</v>
      </c>
      <c r="R21">
        <v>1780</v>
      </c>
      <c r="S21">
        <v>1825</v>
      </c>
      <c r="T21">
        <f t="shared" si="1"/>
        <v>1802.5</v>
      </c>
      <c r="V21">
        <v>8</v>
      </c>
    </row>
    <row r="22" spans="1:22" x14ac:dyDescent="0.55000000000000004">
      <c r="A22" t="s">
        <v>21</v>
      </c>
      <c r="B22">
        <v>14180</v>
      </c>
      <c r="C22" s="5" t="s">
        <v>126</v>
      </c>
      <c r="D22" t="s">
        <v>66</v>
      </c>
      <c r="E22">
        <v>2</v>
      </c>
      <c r="F22" t="s">
        <v>101</v>
      </c>
      <c r="I22" s="5">
        <v>33876</v>
      </c>
      <c r="J22" t="s">
        <v>68</v>
      </c>
      <c r="K22">
        <v>1</v>
      </c>
      <c r="L22" t="s">
        <v>68</v>
      </c>
      <c r="M22">
        <v>20</v>
      </c>
      <c r="N22" t="s">
        <v>122</v>
      </c>
      <c r="O22" t="s">
        <v>32</v>
      </c>
      <c r="P22" t="s">
        <v>42</v>
      </c>
      <c r="Q22" t="s">
        <v>34</v>
      </c>
      <c r="R22">
        <v>1780</v>
      </c>
      <c r="S22">
        <v>1825</v>
      </c>
      <c r="T22">
        <f t="shared" si="1"/>
        <v>1802.5</v>
      </c>
      <c r="V22">
        <v>8</v>
      </c>
    </row>
    <row r="23" spans="1:22" x14ac:dyDescent="0.55000000000000004">
      <c r="A23" t="s">
        <v>21</v>
      </c>
      <c r="B23">
        <v>14181</v>
      </c>
      <c r="C23" s="5" t="s">
        <v>124</v>
      </c>
      <c r="D23" t="s">
        <v>66</v>
      </c>
      <c r="E23">
        <v>2</v>
      </c>
      <c r="F23" t="s">
        <v>101</v>
      </c>
      <c r="I23" s="5">
        <v>33876</v>
      </c>
      <c r="J23" t="s">
        <v>68</v>
      </c>
      <c r="K23">
        <v>1</v>
      </c>
      <c r="L23" t="s">
        <v>68</v>
      </c>
      <c r="M23">
        <v>20</v>
      </c>
      <c r="N23" t="s">
        <v>122</v>
      </c>
      <c r="O23" t="s">
        <v>32</v>
      </c>
      <c r="P23" t="s">
        <v>42</v>
      </c>
      <c r="Q23" t="s">
        <v>34</v>
      </c>
      <c r="R23">
        <v>1780</v>
      </c>
      <c r="S23">
        <v>1825</v>
      </c>
      <c r="T23">
        <f t="shared" si="1"/>
        <v>1802.5</v>
      </c>
      <c r="V23">
        <v>8</v>
      </c>
    </row>
    <row r="24" spans="1:22" x14ac:dyDescent="0.55000000000000004">
      <c r="A24" t="s">
        <v>21</v>
      </c>
      <c r="B24">
        <v>14182</v>
      </c>
      <c r="C24" s="5" t="s">
        <v>127</v>
      </c>
      <c r="D24" t="s">
        <v>66</v>
      </c>
      <c r="E24">
        <v>2</v>
      </c>
      <c r="F24" t="s">
        <v>121</v>
      </c>
      <c r="I24" s="5">
        <v>33876</v>
      </c>
      <c r="J24" t="s">
        <v>68</v>
      </c>
      <c r="K24">
        <v>1</v>
      </c>
      <c r="L24" t="s">
        <v>68</v>
      </c>
      <c r="M24">
        <v>30</v>
      </c>
      <c r="N24" t="s">
        <v>122</v>
      </c>
      <c r="O24" t="s">
        <v>32</v>
      </c>
      <c r="P24" t="s">
        <v>42</v>
      </c>
      <c r="Q24" t="s">
        <v>34</v>
      </c>
      <c r="R24">
        <v>1780</v>
      </c>
      <c r="S24">
        <v>1825</v>
      </c>
      <c r="T24">
        <f t="shared" si="1"/>
        <v>1802.5</v>
      </c>
      <c r="V24">
        <v>8</v>
      </c>
    </row>
    <row r="25" spans="1:22" x14ac:dyDescent="0.55000000000000004">
      <c r="A25" t="s">
        <v>21</v>
      </c>
      <c r="B25">
        <v>15005</v>
      </c>
      <c r="C25" s="5">
        <v>30925</v>
      </c>
      <c r="D25" t="s">
        <v>143</v>
      </c>
      <c r="F25" t="s">
        <v>85</v>
      </c>
      <c r="I25" s="5">
        <v>36629</v>
      </c>
      <c r="J25" t="s">
        <v>68</v>
      </c>
      <c r="K25">
        <v>1</v>
      </c>
      <c r="L25" t="s">
        <v>144</v>
      </c>
      <c r="M25">
        <v>40</v>
      </c>
      <c r="N25" t="s">
        <v>133</v>
      </c>
      <c r="O25" t="s">
        <v>123</v>
      </c>
      <c r="P25" t="s">
        <v>42</v>
      </c>
      <c r="Q25" t="s">
        <v>34</v>
      </c>
      <c r="R25">
        <v>1780</v>
      </c>
      <c r="S25">
        <v>1825</v>
      </c>
      <c r="T25">
        <f t="shared" si="1"/>
        <v>1802.5</v>
      </c>
      <c r="V25">
        <v>16</v>
      </c>
    </row>
    <row r="26" spans="1:22" x14ac:dyDescent="0.55000000000000004">
      <c r="A26" t="s">
        <v>21</v>
      </c>
      <c r="B26">
        <v>15024</v>
      </c>
      <c r="D26" t="s">
        <v>176</v>
      </c>
      <c r="F26" t="s">
        <v>39</v>
      </c>
      <c r="I26" s="5">
        <v>36631</v>
      </c>
      <c r="J26" t="s">
        <v>68</v>
      </c>
      <c r="K26">
        <v>1</v>
      </c>
      <c r="L26" t="s">
        <v>68</v>
      </c>
      <c r="M26">
        <v>15</v>
      </c>
      <c r="N26" t="s">
        <v>31</v>
      </c>
      <c r="O26" t="s">
        <v>32</v>
      </c>
      <c r="P26" t="s">
        <v>42</v>
      </c>
      <c r="Q26" t="s">
        <v>34</v>
      </c>
      <c r="R26">
        <v>1780</v>
      </c>
      <c r="S26">
        <v>1825</v>
      </c>
      <c r="T26">
        <f t="shared" si="1"/>
        <v>1802.5</v>
      </c>
    </row>
    <row r="27" spans="1:22" x14ac:dyDescent="0.55000000000000004">
      <c r="A27" t="s">
        <v>21</v>
      </c>
      <c r="B27">
        <v>3317</v>
      </c>
      <c r="D27" t="s">
        <v>37</v>
      </c>
      <c r="E27" t="s">
        <v>38</v>
      </c>
      <c r="F27" t="s">
        <v>39</v>
      </c>
      <c r="I27" s="5">
        <v>32682</v>
      </c>
      <c r="J27" t="s">
        <v>40</v>
      </c>
      <c r="K27">
        <v>1</v>
      </c>
      <c r="L27" t="s">
        <v>41</v>
      </c>
      <c r="M27">
        <v>10</v>
      </c>
      <c r="N27" t="s">
        <v>31</v>
      </c>
      <c r="O27" t="s">
        <v>32</v>
      </c>
      <c r="P27" t="s">
        <v>42</v>
      </c>
      <c r="Q27" t="s">
        <v>43</v>
      </c>
      <c r="R27">
        <v>1800</v>
      </c>
      <c r="S27">
        <v>1850</v>
      </c>
      <c r="T27">
        <f t="shared" si="1"/>
        <v>1825</v>
      </c>
    </row>
    <row r="28" spans="1:22" x14ac:dyDescent="0.55000000000000004">
      <c r="A28" t="s">
        <v>21</v>
      </c>
      <c r="B28">
        <v>4798</v>
      </c>
      <c r="D28" t="s">
        <v>52</v>
      </c>
      <c r="G28" t="s">
        <v>38</v>
      </c>
      <c r="I28" s="5">
        <v>32713</v>
      </c>
      <c r="J28" t="s">
        <v>40</v>
      </c>
      <c r="K28">
        <v>1</v>
      </c>
      <c r="L28" t="s">
        <v>41</v>
      </c>
      <c r="M28">
        <v>30</v>
      </c>
      <c r="N28" t="s">
        <v>31</v>
      </c>
      <c r="O28" t="s">
        <v>32</v>
      </c>
      <c r="P28" t="s">
        <v>42</v>
      </c>
      <c r="Q28" t="s">
        <v>43</v>
      </c>
      <c r="R28">
        <v>1800</v>
      </c>
      <c r="S28">
        <v>1850</v>
      </c>
      <c r="T28">
        <f t="shared" si="1"/>
        <v>1825</v>
      </c>
    </row>
    <row r="29" spans="1:22" x14ac:dyDescent="0.55000000000000004">
      <c r="A29" t="s">
        <v>21</v>
      </c>
      <c r="B29">
        <v>11489</v>
      </c>
      <c r="D29" t="s">
        <v>79</v>
      </c>
      <c r="E29" t="s">
        <v>72</v>
      </c>
      <c r="F29" t="s">
        <v>39</v>
      </c>
      <c r="I29" s="5">
        <v>33697</v>
      </c>
      <c r="J29" t="s">
        <v>40</v>
      </c>
      <c r="K29">
        <v>1</v>
      </c>
      <c r="L29" t="s">
        <v>80</v>
      </c>
      <c r="M29">
        <v>15</v>
      </c>
      <c r="N29" t="s">
        <v>31</v>
      </c>
      <c r="O29" t="s">
        <v>32</v>
      </c>
      <c r="P29" t="s">
        <v>42</v>
      </c>
      <c r="Q29" t="s">
        <v>43</v>
      </c>
      <c r="R29">
        <v>1800</v>
      </c>
      <c r="S29">
        <v>1850</v>
      </c>
      <c r="T29">
        <f t="shared" si="1"/>
        <v>1825</v>
      </c>
    </row>
    <row r="30" spans="1:22" x14ac:dyDescent="0.55000000000000004">
      <c r="A30" t="s">
        <v>21</v>
      </c>
      <c r="B30">
        <v>13842</v>
      </c>
      <c r="C30" t="s">
        <v>112</v>
      </c>
      <c r="D30" t="s">
        <v>113</v>
      </c>
      <c r="F30" t="s">
        <v>114</v>
      </c>
      <c r="I30" s="5">
        <v>33921</v>
      </c>
      <c r="J30" t="s">
        <v>40</v>
      </c>
      <c r="K30">
        <v>1</v>
      </c>
      <c r="L30" t="s">
        <v>115</v>
      </c>
      <c r="M30">
        <v>30</v>
      </c>
      <c r="N30" t="s">
        <v>69</v>
      </c>
      <c r="O30" t="s">
        <v>61</v>
      </c>
      <c r="P30" t="s">
        <v>116</v>
      </c>
      <c r="Q30" t="s">
        <v>43</v>
      </c>
      <c r="R30">
        <v>1800</v>
      </c>
      <c r="S30">
        <v>1850</v>
      </c>
      <c r="T30">
        <f t="shared" si="1"/>
        <v>1825</v>
      </c>
      <c r="U30" t="s">
        <v>117</v>
      </c>
      <c r="V30">
        <v>7</v>
      </c>
    </row>
    <row r="31" spans="1:22" x14ac:dyDescent="0.55000000000000004">
      <c r="A31" t="s">
        <v>21</v>
      </c>
      <c r="B31">
        <v>14660</v>
      </c>
      <c r="D31" t="s">
        <v>128</v>
      </c>
      <c r="E31">
        <v>4</v>
      </c>
      <c r="F31" t="s">
        <v>129</v>
      </c>
      <c r="I31" s="5">
        <v>33434</v>
      </c>
      <c r="J31" t="s">
        <v>45</v>
      </c>
      <c r="K31">
        <v>1</v>
      </c>
      <c r="L31" t="s">
        <v>130</v>
      </c>
      <c r="M31">
        <v>15</v>
      </c>
      <c r="N31" t="s">
        <v>48</v>
      </c>
      <c r="O31" t="s">
        <v>47</v>
      </c>
      <c r="P31" t="s">
        <v>42</v>
      </c>
      <c r="Q31" t="s">
        <v>34</v>
      </c>
      <c r="R31">
        <v>1800</v>
      </c>
      <c r="S31">
        <v>1850</v>
      </c>
      <c r="T31">
        <f t="shared" si="1"/>
        <v>1825</v>
      </c>
    </row>
    <row r="32" spans="1:22" x14ac:dyDescent="0.55000000000000004">
      <c r="A32" t="s">
        <v>21</v>
      </c>
      <c r="B32">
        <v>12302</v>
      </c>
      <c r="C32" t="s">
        <v>102</v>
      </c>
      <c r="D32" t="s">
        <v>100</v>
      </c>
      <c r="E32">
        <v>8</v>
      </c>
      <c r="F32" t="s">
        <v>103</v>
      </c>
      <c r="I32" s="5">
        <v>33815</v>
      </c>
      <c r="J32" t="s">
        <v>45</v>
      </c>
      <c r="K32">
        <v>1</v>
      </c>
      <c r="L32" t="s">
        <v>104</v>
      </c>
      <c r="M32">
        <v>20</v>
      </c>
      <c r="N32" t="s">
        <v>48</v>
      </c>
      <c r="O32" t="s">
        <v>47</v>
      </c>
      <c r="P32" t="s">
        <v>42</v>
      </c>
      <c r="Q32" t="s">
        <v>105</v>
      </c>
      <c r="R32">
        <v>1825</v>
      </c>
      <c r="S32">
        <v>1850</v>
      </c>
      <c r="T32">
        <f t="shared" si="1"/>
        <v>1837.5</v>
      </c>
      <c r="V32">
        <v>6</v>
      </c>
    </row>
    <row r="33" spans="1:22" x14ac:dyDescent="0.55000000000000004">
      <c r="A33" t="s">
        <v>21</v>
      </c>
      <c r="B33">
        <v>3902</v>
      </c>
      <c r="D33" t="s">
        <v>44</v>
      </c>
      <c r="E33">
        <v>3</v>
      </c>
      <c r="F33">
        <v>36.5</v>
      </c>
      <c r="I33" s="5">
        <v>32694</v>
      </c>
      <c r="J33" t="s">
        <v>45</v>
      </c>
      <c r="K33">
        <v>1</v>
      </c>
      <c r="L33" t="s">
        <v>46</v>
      </c>
      <c r="M33">
        <v>40</v>
      </c>
      <c r="N33" t="s">
        <v>48</v>
      </c>
      <c r="O33" t="s">
        <v>47</v>
      </c>
      <c r="P33" t="s">
        <v>42</v>
      </c>
      <c r="Q33" t="s">
        <v>34</v>
      </c>
      <c r="R33">
        <v>1825</v>
      </c>
      <c r="S33">
        <v>1860</v>
      </c>
      <c r="T33">
        <f t="shared" si="1"/>
        <v>1842.5</v>
      </c>
    </row>
    <row r="34" spans="1:22" x14ac:dyDescent="0.55000000000000004">
      <c r="A34" t="s">
        <v>21</v>
      </c>
      <c r="B34">
        <v>5023</v>
      </c>
      <c r="D34" t="s">
        <v>53</v>
      </c>
      <c r="G34" t="s">
        <v>38</v>
      </c>
      <c r="I34" s="5">
        <v>32717</v>
      </c>
      <c r="J34" t="s">
        <v>54</v>
      </c>
      <c r="K34">
        <v>1</v>
      </c>
      <c r="L34" t="s">
        <v>54</v>
      </c>
      <c r="M34">
        <v>15</v>
      </c>
      <c r="N34" t="s">
        <v>31</v>
      </c>
      <c r="O34" t="s">
        <v>32</v>
      </c>
      <c r="P34" t="s">
        <v>42</v>
      </c>
      <c r="Q34" t="s">
        <v>34</v>
      </c>
      <c r="R34">
        <v>1825</v>
      </c>
      <c r="S34">
        <v>1860</v>
      </c>
      <c r="T34">
        <f t="shared" si="1"/>
        <v>1842.5</v>
      </c>
    </row>
    <row r="35" spans="1:22" x14ac:dyDescent="0.55000000000000004">
      <c r="A35" t="s">
        <v>21</v>
      </c>
      <c r="B35">
        <v>7944</v>
      </c>
      <c r="D35" t="s">
        <v>58</v>
      </c>
      <c r="E35" t="s">
        <v>59</v>
      </c>
      <c r="F35" t="s">
        <v>39</v>
      </c>
      <c r="I35" s="5">
        <v>33321</v>
      </c>
      <c r="J35" t="s">
        <v>54</v>
      </c>
      <c r="K35">
        <v>1</v>
      </c>
      <c r="L35" t="s">
        <v>54</v>
      </c>
      <c r="M35">
        <v>20</v>
      </c>
      <c r="N35" t="s">
        <v>60</v>
      </c>
      <c r="O35" t="s">
        <v>61</v>
      </c>
      <c r="P35" t="s">
        <v>62</v>
      </c>
      <c r="Q35" t="s">
        <v>34</v>
      </c>
      <c r="R35">
        <v>1825</v>
      </c>
      <c r="S35">
        <v>1860</v>
      </c>
      <c r="T35">
        <f t="shared" si="1"/>
        <v>1842.5</v>
      </c>
    </row>
    <row r="36" spans="1:22" x14ac:dyDescent="0.55000000000000004">
      <c r="A36" t="s">
        <v>21</v>
      </c>
      <c r="B36">
        <v>9302</v>
      </c>
      <c r="D36" t="s">
        <v>63</v>
      </c>
      <c r="E36">
        <v>4</v>
      </c>
      <c r="F36" t="s">
        <v>64</v>
      </c>
      <c r="I36" s="5">
        <v>33424</v>
      </c>
      <c r="J36" t="s">
        <v>35</v>
      </c>
      <c r="K36">
        <v>1</v>
      </c>
      <c r="L36" t="s">
        <v>65</v>
      </c>
      <c r="M36">
        <v>10</v>
      </c>
      <c r="N36" t="s">
        <v>31</v>
      </c>
      <c r="O36" t="s">
        <v>32</v>
      </c>
      <c r="P36" t="s">
        <v>42</v>
      </c>
      <c r="Q36" t="s">
        <v>34</v>
      </c>
      <c r="R36">
        <v>1825</v>
      </c>
      <c r="S36">
        <v>1860</v>
      </c>
      <c r="T36">
        <f t="shared" si="1"/>
        <v>1842.5</v>
      </c>
    </row>
    <row r="37" spans="1:22" x14ac:dyDescent="0.55000000000000004">
      <c r="A37" t="s">
        <v>21</v>
      </c>
      <c r="B37">
        <v>11487</v>
      </c>
      <c r="D37" t="s">
        <v>77</v>
      </c>
      <c r="E37">
        <v>4</v>
      </c>
      <c r="I37" s="5">
        <v>33698</v>
      </c>
      <c r="J37" t="s">
        <v>54</v>
      </c>
      <c r="K37">
        <v>1</v>
      </c>
      <c r="L37" t="s">
        <v>54</v>
      </c>
      <c r="M37">
        <v>15</v>
      </c>
      <c r="N37" t="s">
        <v>60</v>
      </c>
      <c r="O37" t="s">
        <v>61</v>
      </c>
      <c r="P37" t="s">
        <v>78</v>
      </c>
      <c r="Q37" t="s">
        <v>34</v>
      </c>
      <c r="R37">
        <v>1825</v>
      </c>
      <c r="S37">
        <v>1860</v>
      </c>
      <c r="T37">
        <f t="shared" si="1"/>
        <v>1842.5</v>
      </c>
    </row>
    <row r="38" spans="1:22" x14ac:dyDescent="0.55000000000000004">
      <c r="A38" t="s">
        <v>21</v>
      </c>
      <c r="B38">
        <v>11488</v>
      </c>
      <c r="D38" t="s">
        <v>79</v>
      </c>
      <c r="E38" t="s">
        <v>72</v>
      </c>
      <c r="F38" t="s">
        <v>39</v>
      </c>
      <c r="I38" s="5">
        <v>33697</v>
      </c>
      <c r="J38" t="s">
        <v>54</v>
      </c>
      <c r="K38">
        <v>1</v>
      </c>
      <c r="L38" t="s">
        <v>54</v>
      </c>
      <c r="M38">
        <v>20</v>
      </c>
      <c r="N38" t="s">
        <v>31</v>
      </c>
      <c r="O38" t="s">
        <v>32</v>
      </c>
      <c r="P38" t="s">
        <v>42</v>
      </c>
      <c r="Q38" t="s">
        <v>34</v>
      </c>
      <c r="R38">
        <v>1825</v>
      </c>
      <c r="S38">
        <v>1860</v>
      </c>
      <c r="T38">
        <f t="shared" si="1"/>
        <v>1842.5</v>
      </c>
    </row>
    <row r="39" spans="1:22" x14ac:dyDescent="0.55000000000000004">
      <c r="A39" t="s">
        <v>21</v>
      </c>
      <c r="B39">
        <v>11708</v>
      </c>
      <c r="D39" t="s">
        <v>77</v>
      </c>
      <c r="E39">
        <v>2</v>
      </c>
      <c r="F39" t="s">
        <v>85</v>
      </c>
      <c r="I39" s="5">
        <v>33733</v>
      </c>
      <c r="J39" t="s">
        <v>54</v>
      </c>
      <c r="K39">
        <v>1</v>
      </c>
      <c r="L39" t="s">
        <v>54</v>
      </c>
      <c r="M39">
        <v>15</v>
      </c>
      <c r="N39" t="s">
        <v>60</v>
      </c>
      <c r="O39" t="s">
        <v>61</v>
      </c>
      <c r="P39" t="s">
        <v>42</v>
      </c>
      <c r="Q39" t="s">
        <v>34</v>
      </c>
      <c r="R39">
        <v>1825</v>
      </c>
      <c r="S39">
        <v>1860</v>
      </c>
      <c r="T39">
        <f t="shared" si="1"/>
        <v>1842.5</v>
      </c>
    </row>
    <row r="40" spans="1:22" x14ac:dyDescent="0.55000000000000004">
      <c r="A40" t="s">
        <v>21</v>
      </c>
      <c r="B40">
        <v>12117</v>
      </c>
      <c r="C40" t="s">
        <v>91</v>
      </c>
      <c r="D40" t="s">
        <v>92</v>
      </c>
      <c r="E40" t="s">
        <v>72</v>
      </c>
      <c r="I40" s="5">
        <v>33805</v>
      </c>
      <c r="J40" t="s">
        <v>54</v>
      </c>
      <c r="K40">
        <v>1</v>
      </c>
      <c r="L40" t="s">
        <v>54</v>
      </c>
      <c r="M40">
        <v>15</v>
      </c>
      <c r="N40" t="s">
        <v>31</v>
      </c>
      <c r="O40" t="s">
        <v>32</v>
      </c>
      <c r="P40" t="s">
        <v>93</v>
      </c>
      <c r="Q40" t="s">
        <v>34</v>
      </c>
      <c r="R40">
        <v>1825</v>
      </c>
      <c r="S40">
        <v>1860</v>
      </c>
      <c r="T40">
        <f t="shared" si="1"/>
        <v>1842.5</v>
      </c>
    </row>
    <row r="41" spans="1:22" x14ac:dyDescent="0.55000000000000004">
      <c r="A41" t="s">
        <v>21</v>
      </c>
      <c r="B41">
        <v>12118</v>
      </c>
      <c r="C41" s="5">
        <v>32317</v>
      </c>
      <c r="D41" t="s">
        <v>92</v>
      </c>
      <c r="E41" t="s">
        <v>72</v>
      </c>
      <c r="F41" t="s">
        <v>39</v>
      </c>
      <c r="I41" s="5">
        <v>33805</v>
      </c>
      <c r="J41" t="s">
        <v>54</v>
      </c>
      <c r="K41">
        <v>1</v>
      </c>
      <c r="L41" t="s">
        <v>54</v>
      </c>
      <c r="M41">
        <v>20</v>
      </c>
      <c r="N41" t="s">
        <v>95</v>
      </c>
      <c r="O41" t="s">
        <v>94</v>
      </c>
      <c r="P41" t="s">
        <v>42</v>
      </c>
      <c r="Q41" t="s">
        <v>34</v>
      </c>
      <c r="R41">
        <v>1825</v>
      </c>
      <c r="S41">
        <v>1860</v>
      </c>
      <c r="T41">
        <f t="shared" ref="T41:T72" si="2">(R41+S41)/2</f>
        <v>1842.5</v>
      </c>
      <c r="V41">
        <v>4</v>
      </c>
    </row>
    <row r="42" spans="1:22" x14ac:dyDescent="0.55000000000000004">
      <c r="A42" t="s">
        <v>21</v>
      </c>
      <c r="B42">
        <v>15006</v>
      </c>
      <c r="C42" s="5" t="s">
        <v>148</v>
      </c>
      <c r="D42" t="s">
        <v>131</v>
      </c>
      <c r="I42" s="5">
        <v>36631</v>
      </c>
      <c r="J42" t="s">
        <v>146</v>
      </c>
      <c r="K42">
        <v>1</v>
      </c>
      <c r="L42" t="s">
        <v>145</v>
      </c>
      <c r="M42">
        <v>40</v>
      </c>
      <c r="N42" t="s">
        <v>147</v>
      </c>
      <c r="O42" t="s">
        <v>32</v>
      </c>
      <c r="P42" t="s">
        <v>42</v>
      </c>
      <c r="Q42" t="s">
        <v>34</v>
      </c>
      <c r="R42">
        <v>1825</v>
      </c>
      <c r="S42">
        <v>1860</v>
      </c>
      <c r="T42">
        <f t="shared" si="2"/>
        <v>1842.5</v>
      </c>
      <c r="V42">
        <v>17</v>
      </c>
    </row>
    <row r="43" spans="1:22" x14ac:dyDescent="0.55000000000000004">
      <c r="A43" t="s">
        <v>21</v>
      </c>
      <c r="B43">
        <v>15017</v>
      </c>
      <c r="C43" s="5" t="s">
        <v>148</v>
      </c>
      <c r="D43" t="s">
        <v>131</v>
      </c>
      <c r="I43" s="5">
        <v>36631</v>
      </c>
      <c r="J43" t="s">
        <v>138</v>
      </c>
      <c r="K43">
        <v>1</v>
      </c>
      <c r="L43" t="s">
        <v>167</v>
      </c>
      <c r="M43">
        <v>30</v>
      </c>
      <c r="N43" t="s">
        <v>69</v>
      </c>
      <c r="O43" t="s">
        <v>168</v>
      </c>
      <c r="P43" t="s">
        <v>42</v>
      </c>
      <c r="Q43" t="s">
        <v>34</v>
      </c>
      <c r="R43">
        <v>1825</v>
      </c>
      <c r="S43">
        <v>1860</v>
      </c>
      <c r="T43">
        <f t="shared" si="2"/>
        <v>1842.5</v>
      </c>
      <c r="V43">
        <v>26</v>
      </c>
    </row>
    <row r="44" spans="1:22" x14ac:dyDescent="0.55000000000000004">
      <c r="A44" t="s">
        <v>21</v>
      </c>
      <c r="B44">
        <v>2940</v>
      </c>
      <c r="C44" t="s">
        <v>28</v>
      </c>
      <c r="D44" t="s">
        <v>29</v>
      </c>
      <c r="F44">
        <v>95</v>
      </c>
      <c r="I44" s="5">
        <v>32343</v>
      </c>
      <c r="J44" t="s">
        <v>35</v>
      </c>
      <c r="K44">
        <v>1</v>
      </c>
      <c r="L44" t="s">
        <v>36</v>
      </c>
      <c r="M44">
        <v>20</v>
      </c>
      <c r="N44" t="s">
        <v>31</v>
      </c>
      <c r="O44" t="s">
        <v>32</v>
      </c>
      <c r="P44" t="s">
        <v>33</v>
      </c>
      <c r="Q44" t="s">
        <v>34</v>
      </c>
      <c r="R44">
        <v>1830</v>
      </c>
      <c r="S44">
        <v>1870</v>
      </c>
      <c r="T44">
        <f t="shared" si="2"/>
        <v>1850</v>
      </c>
    </row>
    <row r="45" spans="1:22" x14ac:dyDescent="0.55000000000000004">
      <c r="A45" t="s">
        <v>21</v>
      </c>
      <c r="B45">
        <v>15002</v>
      </c>
      <c r="C45" s="5" t="s">
        <v>148</v>
      </c>
      <c r="D45" t="s">
        <v>131</v>
      </c>
      <c r="I45" s="5">
        <v>36631</v>
      </c>
      <c r="J45" t="s">
        <v>140</v>
      </c>
      <c r="K45">
        <v>1</v>
      </c>
      <c r="L45" t="s">
        <v>142</v>
      </c>
      <c r="M45">
        <v>40</v>
      </c>
      <c r="N45" t="s">
        <v>141</v>
      </c>
      <c r="O45" t="s">
        <v>61</v>
      </c>
      <c r="P45" t="s">
        <v>42</v>
      </c>
      <c r="Q45" t="s">
        <v>34</v>
      </c>
      <c r="R45">
        <v>1825</v>
      </c>
      <c r="S45">
        <v>1875</v>
      </c>
      <c r="T45">
        <f t="shared" si="2"/>
        <v>1850</v>
      </c>
      <c r="V45">
        <v>14</v>
      </c>
    </row>
    <row r="46" spans="1:22" x14ac:dyDescent="0.55000000000000004">
      <c r="A46" t="s">
        <v>21</v>
      </c>
      <c r="B46">
        <v>15004</v>
      </c>
      <c r="C46" s="5" t="s">
        <v>148</v>
      </c>
      <c r="D46" t="s">
        <v>131</v>
      </c>
      <c r="I46" s="5">
        <v>36631</v>
      </c>
      <c r="J46" t="s">
        <v>140</v>
      </c>
      <c r="K46">
        <v>1</v>
      </c>
      <c r="L46" t="s">
        <v>142</v>
      </c>
      <c r="M46">
        <v>40</v>
      </c>
      <c r="N46" t="s">
        <v>141</v>
      </c>
      <c r="O46" t="s">
        <v>32</v>
      </c>
      <c r="P46" t="s">
        <v>42</v>
      </c>
      <c r="Q46" t="s">
        <v>34</v>
      </c>
      <c r="R46">
        <v>1825</v>
      </c>
      <c r="S46">
        <v>1875</v>
      </c>
      <c r="T46">
        <f t="shared" si="2"/>
        <v>1850</v>
      </c>
      <c r="V46">
        <v>14</v>
      </c>
    </row>
    <row r="47" spans="1:22" x14ac:dyDescent="0.55000000000000004">
      <c r="A47" t="s">
        <v>21</v>
      </c>
      <c r="B47">
        <v>15023</v>
      </c>
      <c r="C47" s="5" t="s">
        <v>148</v>
      </c>
      <c r="D47" t="s">
        <v>131</v>
      </c>
      <c r="I47" s="5">
        <v>36631</v>
      </c>
      <c r="J47" t="s">
        <v>138</v>
      </c>
      <c r="K47">
        <v>2</v>
      </c>
      <c r="L47" t="s">
        <v>174</v>
      </c>
      <c r="M47">
        <v>40</v>
      </c>
      <c r="N47" t="s">
        <v>175</v>
      </c>
      <c r="O47" t="s">
        <v>32</v>
      </c>
      <c r="P47" t="s">
        <v>42</v>
      </c>
      <c r="Q47" t="s">
        <v>34</v>
      </c>
      <c r="R47">
        <v>1845</v>
      </c>
      <c r="S47">
        <v>1870</v>
      </c>
      <c r="T47">
        <f t="shared" si="2"/>
        <v>1857.5</v>
      </c>
      <c r="U47" t="s">
        <v>173</v>
      </c>
      <c r="V47">
        <v>31</v>
      </c>
    </row>
    <row r="48" spans="1:22" x14ac:dyDescent="0.55000000000000004">
      <c r="A48" t="s">
        <v>21</v>
      </c>
      <c r="B48">
        <v>15000</v>
      </c>
      <c r="C48" s="5" t="s">
        <v>148</v>
      </c>
      <c r="D48" t="s">
        <v>131</v>
      </c>
      <c r="I48" s="5">
        <v>36631</v>
      </c>
      <c r="J48" t="s">
        <v>138</v>
      </c>
      <c r="K48">
        <v>1</v>
      </c>
      <c r="L48" t="s">
        <v>139</v>
      </c>
      <c r="M48">
        <v>30</v>
      </c>
      <c r="N48" t="s">
        <v>122</v>
      </c>
      <c r="O48" t="s">
        <v>32</v>
      </c>
      <c r="P48" t="s">
        <v>42</v>
      </c>
      <c r="Q48" t="s">
        <v>34</v>
      </c>
      <c r="R48">
        <v>1850</v>
      </c>
      <c r="S48">
        <v>1870</v>
      </c>
      <c r="T48">
        <f t="shared" si="2"/>
        <v>1860</v>
      </c>
      <c r="V48">
        <v>12</v>
      </c>
    </row>
    <row r="49" spans="1:22" x14ac:dyDescent="0.55000000000000004">
      <c r="A49" t="s">
        <v>21</v>
      </c>
      <c r="B49">
        <v>15020</v>
      </c>
      <c r="C49" s="5" t="s">
        <v>148</v>
      </c>
      <c r="D49" t="s">
        <v>131</v>
      </c>
      <c r="I49" s="5">
        <v>36631</v>
      </c>
      <c r="J49" t="s">
        <v>170</v>
      </c>
      <c r="K49">
        <v>1</v>
      </c>
      <c r="L49" t="s">
        <v>171</v>
      </c>
      <c r="M49">
        <v>50</v>
      </c>
      <c r="N49" t="s">
        <v>69</v>
      </c>
      <c r="O49" t="s">
        <v>123</v>
      </c>
      <c r="P49" t="s">
        <v>42</v>
      </c>
      <c r="Q49" t="s">
        <v>34</v>
      </c>
      <c r="R49">
        <v>1850</v>
      </c>
      <c r="S49">
        <v>1890</v>
      </c>
      <c r="T49">
        <f t="shared" si="2"/>
        <v>1870</v>
      </c>
      <c r="V49">
        <v>28</v>
      </c>
    </row>
    <row r="50" spans="1:22" x14ac:dyDescent="0.55000000000000004">
      <c r="A50" t="s">
        <v>21</v>
      </c>
      <c r="B50">
        <v>15001</v>
      </c>
      <c r="C50" s="5" t="s">
        <v>148</v>
      </c>
      <c r="D50" t="s">
        <v>131</v>
      </c>
      <c r="I50" s="5">
        <v>36631</v>
      </c>
      <c r="J50" t="s">
        <v>134</v>
      </c>
      <c r="K50">
        <v>1</v>
      </c>
      <c r="L50" t="s">
        <v>134</v>
      </c>
      <c r="M50">
        <v>50</v>
      </c>
      <c r="N50" t="s">
        <v>69</v>
      </c>
      <c r="O50" t="s">
        <v>61</v>
      </c>
      <c r="P50" t="s">
        <v>42</v>
      </c>
      <c r="Q50" t="s">
        <v>34</v>
      </c>
      <c r="R50">
        <v>1850</v>
      </c>
      <c r="S50">
        <v>1900</v>
      </c>
      <c r="T50">
        <f t="shared" si="2"/>
        <v>1875</v>
      </c>
      <c r="V50">
        <v>13</v>
      </c>
    </row>
    <row r="51" spans="1:22" x14ac:dyDescent="0.55000000000000004">
      <c r="A51" t="s">
        <v>21</v>
      </c>
      <c r="B51">
        <v>15008</v>
      </c>
      <c r="C51" s="5" t="s">
        <v>148</v>
      </c>
      <c r="D51" t="s">
        <v>131</v>
      </c>
      <c r="I51" s="5">
        <v>36631</v>
      </c>
      <c r="J51" t="s">
        <v>134</v>
      </c>
      <c r="K51">
        <v>1</v>
      </c>
      <c r="L51" t="s">
        <v>134</v>
      </c>
      <c r="M51">
        <v>30</v>
      </c>
      <c r="N51" t="s">
        <v>133</v>
      </c>
      <c r="O51" t="s">
        <v>98</v>
      </c>
      <c r="P51" t="s">
        <v>42</v>
      </c>
      <c r="Q51" t="s">
        <v>34</v>
      </c>
      <c r="R51">
        <v>1850</v>
      </c>
      <c r="S51">
        <v>1900</v>
      </c>
      <c r="T51">
        <f t="shared" si="2"/>
        <v>1875</v>
      </c>
      <c r="V51">
        <v>19</v>
      </c>
    </row>
    <row r="52" spans="1:22" x14ac:dyDescent="0.55000000000000004">
      <c r="A52" t="s">
        <v>21</v>
      </c>
      <c r="B52">
        <v>15009</v>
      </c>
      <c r="C52" s="5" t="s">
        <v>148</v>
      </c>
      <c r="D52" t="s">
        <v>131</v>
      </c>
      <c r="I52" s="5">
        <v>36631</v>
      </c>
      <c r="J52" t="s">
        <v>151</v>
      </c>
      <c r="K52">
        <v>1</v>
      </c>
      <c r="L52" t="s">
        <v>152</v>
      </c>
      <c r="M52">
        <v>40</v>
      </c>
      <c r="N52" t="s">
        <v>133</v>
      </c>
      <c r="O52" t="s">
        <v>123</v>
      </c>
      <c r="P52" t="s">
        <v>42</v>
      </c>
      <c r="Q52" t="s">
        <v>34</v>
      </c>
      <c r="R52">
        <v>1850</v>
      </c>
      <c r="S52">
        <v>1900</v>
      </c>
      <c r="T52">
        <f t="shared" si="2"/>
        <v>1875</v>
      </c>
      <c r="V52">
        <v>19</v>
      </c>
    </row>
    <row r="53" spans="1:22" x14ac:dyDescent="0.55000000000000004">
      <c r="A53" t="s">
        <v>21</v>
      </c>
      <c r="B53">
        <v>15010</v>
      </c>
      <c r="C53" s="5" t="s">
        <v>148</v>
      </c>
      <c r="D53" t="s">
        <v>131</v>
      </c>
      <c r="I53" s="5">
        <v>36631</v>
      </c>
      <c r="J53" t="s">
        <v>153</v>
      </c>
      <c r="K53">
        <v>1</v>
      </c>
      <c r="L53" t="s">
        <v>154</v>
      </c>
      <c r="M53">
        <v>60</v>
      </c>
      <c r="N53" t="s">
        <v>133</v>
      </c>
      <c r="O53" t="s">
        <v>61</v>
      </c>
      <c r="P53" t="s">
        <v>155</v>
      </c>
      <c r="Q53" t="s">
        <v>156</v>
      </c>
      <c r="R53">
        <v>1850</v>
      </c>
      <c r="S53">
        <v>1900</v>
      </c>
      <c r="T53">
        <f t="shared" si="2"/>
        <v>1875</v>
      </c>
      <c r="V53">
        <v>20</v>
      </c>
    </row>
    <row r="54" spans="1:22" x14ac:dyDescent="0.55000000000000004">
      <c r="A54" t="s">
        <v>21</v>
      </c>
      <c r="B54">
        <v>15022</v>
      </c>
      <c r="C54" s="5" t="s">
        <v>148</v>
      </c>
      <c r="D54" t="s">
        <v>131</v>
      </c>
      <c r="I54" s="5">
        <v>36631</v>
      </c>
      <c r="J54" t="s">
        <v>54</v>
      </c>
      <c r="K54">
        <v>2</v>
      </c>
      <c r="L54" t="s">
        <v>54</v>
      </c>
      <c r="M54">
        <v>30</v>
      </c>
      <c r="N54" t="s">
        <v>172</v>
      </c>
      <c r="O54" t="s">
        <v>32</v>
      </c>
      <c r="P54" t="s">
        <v>42</v>
      </c>
      <c r="Q54" t="s">
        <v>34</v>
      </c>
      <c r="R54">
        <v>1850</v>
      </c>
      <c r="S54">
        <v>1900</v>
      </c>
      <c r="T54">
        <f t="shared" si="2"/>
        <v>1875</v>
      </c>
      <c r="U54" t="s">
        <v>173</v>
      </c>
      <c r="V54">
        <v>30</v>
      </c>
    </row>
    <row r="55" spans="1:22" x14ac:dyDescent="0.55000000000000004">
      <c r="A55" t="s">
        <v>21</v>
      </c>
      <c r="B55">
        <v>14991</v>
      </c>
      <c r="C55" s="5" t="s">
        <v>148</v>
      </c>
      <c r="D55" t="s">
        <v>131</v>
      </c>
      <c r="I55" s="5">
        <v>36631</v>
      </c>
      <c r="J55" t="s">
        <v>132</v>
      </c>
      <c r="K55">
        <v>1</v>
      </c>
      <c r="L55" t="s">
        <v>135</v>
      </c>
      <c r="M55">
        <v>40</v>
      </c>
      <c r="N55" t="s">
        <v>133</v>
      </c>
      <c r="O55" t="s">
        <v>123</v>
      </c>
      <c r="P55" t="s">
        <v>42</v>
      </c>
      <c r="Q55" t="s">
        <v>34</v>
      </c>
      <c r="R55">
        <v>1870</v>
      </c>
      <c r="S55">
        <v>1920</v>
      </c>
      <c r="T55">
        <f t="shared" si="2"/>
        <v>1895</v>
      </c>
      <c r="V55">
        <v>9</v>
      </c>
    </row>
    <row r="56" spans="1:22" x14ac:dyDescent="0.55000000000000004">
      <c r="A56" t="s">
        <v>21</v>
      </c>
      <c r="B56">
        <v>14992</v>
      </c>
      <c r="C56" s="5" t="s">
        <v>148</v>
      </c>
      <c r="D56" t="s">
        <v>131</v>
      </c>
      <c r="I56" s="5">
        <v>36631</v>
      </c>
      <c r="J56" t="s">
        <v>54</v>
      </c>
      <c r="K56">
        <v>1</v>
      </c>
      <c r="L56" t="s">
        <v>54</v>
      </c>
      <c r="M56">
        <v>20</v>
      </c>
      <c r="N56" t="s">
        <v>133</v>
      </c>
      <c r="O56" t="s">
        <v>32</v>
      </c>
      <c r="P56" t="s">
        <v>42</v>
      </c>
      <c r="Q56" t="s">
        <v>34</v>
      </c>
      <c r="R56">
        <v>1870</v>
      </c>
      <c r="S56">
        <v>1920</v>
      </c>
      <c r="T56">
        <f t="shared" si="2"/>
        <v>1895</v>
      </c>
      <c r="V56">
        <v>9</v>
      </c>
    </row>
    <row r="57" spans="1:22" x14ac:dyDescent="0.55000000000000004">
      <c r="A57" t="s">
        <v>21</v>
      </c>
      <c r="B57">
        <v>14993</v>
      </c>
      <c r="C57" s="5" t="s">
        <v>148</v>
      </c>
      <c r="D57" t="s">
        <v>131</v>
      </c>
      <c r="I57" s="5">
        <v>36631</v>
      </c>
      <c r="J57" t="s">
        <v>54</v>
      </c>
      <c r="K57">
        <v>1</v>
      </c>
      <c r="L57" t="s">
        <v>54</v>
      </c>
      <c r="M57">
        <v>40</v>
      </c>
      <c r="N57" t="s">
        <v>133</v>
      </c>
      <c r="O57" t="s">
        <v>61</v>
      </c>
      <c r="P57" t="s">
        <v>42</v>
      </c>
      <c r="Q57" t="s">
        <v>34</v>
      </c>
      <c r="R57">
        <v>1870</v>
      </c>
      <c r="S57">
        <v>1920</v>
      </c>
      <c r="T57">
        <f t="shared" si="2"/>
        <v>1895</v>
      </c>
      <c r="V57">
        <v>9</v>
      </c>
    </row>
    <row r="58" spans="1:22" x14ac:dyDescent="0.55000000000000004">
      <c r="A58" t="s">
        <v>21</v>
      </c>
      <c r="B58">
        <v>14994</v>
      </c>
      <c r="C58" s="5" t="s">
        <v>148</v>
      </c>
      <c r="D58" t="s">
        <v>131</v>
      </c>
      <c r="I58" s="5">
        <v>36631</v>
      </c>
      <c r="J58" t="s">
        <v>134</v>
      </c>
      <c r="K58">
        <v>1</v>
      </c>
      <c r="L58" t="s">
        <v>134</v>
      </c>
      <c r="M58">
        <v>30</v>
      </c>
      <c r="N58" t="s">
        <v>122</v>
      </c>
      <c r="O58" t="s">
        <v>123</v>
      </c>
      <c r="P58" t="s">
        <v>42</v>
      </c>
      <c r="Q58" t="s">
        <v>34</v>
      </c>
      <c r="R58">
        <v>1870</v>
      </c>
      <c r="S58">
        <v>1920</v>
      </c>
      <c r="T58">
        <f t="shared" si="2"/>
        <v>1895</v>
      </c>
      <c r="V58">
        <v>10</v>
      </c>
    </row>
    <row r="59" spans="1:22" x14ac:dyDescent="0.55000000000000004">
      <c r="A59" t="s">
        <v>21</v>
      </c>
      <c r="B59">
        <v>14995</v>
      </c>
      <c r="C59" s="5" t="s">
        <v>148</v>
      </c>
      <c r="D59" t="s">
        <v>131</v>
      </c>
      <c r="I59" s="5">
        <v>36631</v>
      </c>
      <c r="J59" t="s">
        <v>132</v>
      </c>
      <c r="L59" t="s">
        <v>135</v>
      </c>
      <c r="M59">
        <v>30</v>
      </c>
      <c r="N59" t="s">
        <v>133</v>
      </c>
      <c r="O59" t="s">
        <v>123</v>
      </c>
      <c r="P59" t="s">
        <v>42</v>
      </c>
      <c r="Q59" t="s">
        <v>34</v>
      </c>
      <c r="R59">
        <v>1870</v>
      </c>
      <c r="S59">
        <v>1920</v>
      </c>
      <c r="T59">
        <f t="shared" si="2"/>
        <v>1895</v>
      </c>
      <c r="V59">
        <v>9</v>
      </c>
    </row>
    <row r="60" spans="1:22" x14ac:dyDescent="0.55000000000000004">
      <c r="A60" t="s">
        <v>21</v>
      </c>
      <c r="B60">
        <v>14996</v>
      </c>
      <c r="C60" s="5" t="s">
        <v>148</v>
      </c>
      <c r="D60" t="s">
        <v>131</v>
      </c>
      <c r="I60" s="5">
        <v>36631</v>
      </c>
      <c r="J60" t="s">
        <v>134</v>
      </c>
      <c r="K60">
        <v>1</v>
      </c>
      <c r="L60" t="s">
        <v>134</v>
      </c>
      <c r="M60">
        <v>40</v>
      </c>
      <c r="N60" t="s">
        <v>136</v>
      </c>
      <c r="O60" t="s">
        <v>32</v>
      </c>
      <c r="P60" t="s">
        <v>42</v>
      </c>
      <c r="Q60" t="s">
        <v>34</v>
      </c>
      <c r="R60">
        <v>1870</v>
      </c>
      <c r="S60">
        <v>1920</v>
      </c>
      <c r="T60">
        <f t="shared" si="2"/>
        <v>1895</v>
      </c>
      <c r="V60">
        <v>11</v>
      </c>
    </row>
    <row r="61" spans="1:22" x14ac:dyDescent="0.55000000000000004">
      <c r="A61" t="s">
        <v>21</v>
      </c>
      <c r="B61">
        <v>14997</v>
      </c>
      <c r="C61" s="5" t="s">
        <v>148</v>
      </c>
      <c r="D61" t="s">
        <v>131</v>
      </c>
      <c r="I61" s="5">
        <v>36631</v>
      </c>
      <c r="J61" t="s">
        <v>134</v>
      </c>
      <c r="K61">
        <v>1</v>
      </c>
      <c r="L61" t="s">
        <v>134</v>
      </c>
      <c r="M61">
        <v>40</v>
      </c>
      <c r="N61" t="s">
        <v>136</v>
      </c>
      <c r="O61" t="s">
        <v>32</v>
      </c>
      <c r="P61" t="s">
        <v>42</v>
      </c>
      <c r="Q61" t="s">
        <v>34</v>
      </c>
      <c r="R61">
        <v>1870</v>
      </c>
      <c r="S61">
        <v>1920</v>
      </c>
      <c r="T61">
        <f t="shared" si="2"/>
        <v>1895</v>
      </c>
      <c r="V61">
        <v>11</v>
      </c>
    </row>
    <row r="62" spans="1:22" x14ac:dyDescent="0.55000000000000004">
      <c r="A62" t="s">
        <v>21</v>
      </c>
      <c r="B62">
        <v>14998</v>
      </c>
      <c r="C62" s="5" t="s">
        <v>148</v>
      </c>
      <c r="D62" t="s">
        <v>131</v>
      </c>
      <c r="I62" s="5">
        <v>36631</v>
      </c>
      <c r="J62" t="s">
        <v>134</v>
      </c>
      <c r="K62">
        <v>1</v>
      </c>
      <c r="L62" t="s">
        <v>134</v>
      </c>
      <c r="M62">
        <v>20</v>
      </c>
      <c r="N62" t="s">
        <v>31</v>
      </c>
      <c r="O62" t="s">
        <v>32</v>
      </c>
      <c r="P62" t="s">
        <v>42</v>
      </c>
      <c r="Q62" t="s">
        <v>34</v>
      </c>
      <c r="R62">
        <v>1870</v>
      </c>
      <c r="S62">
        <v>1920</v>
      </c>
      <c r="T62">
        <f t="shared" si="2"/>
        <v>1895</v>
      </c>
    </row>
    <row r="63" spans="1:22" x14ac:dyDescent="0.55000000000000004">
      <c r="A63" t="s">
        <v>21</v>
      </c>
      <c r="B63">
        <v>14999</v>
      </c>
      <c r="C63" s="5" t="s">
        <v>148</v>
      </c>
      <c r="D63" t="s">
        <v>131</v>
      </c>
      <c r="I63" s="5">
        <v>36631</v>
      </c>
      <c r="J63" t="s">
        <v>134</v>
      </c>
      <c r="K63">
        <v>1</v>
      </c>
      <c r="L63" t="s">
        <v>134</v>
      </c>
      <c r="M63">
        <v>70</v>
      </c>
      <c r="N63" t="s">
        <v>122</v>
      </c>
      <c r="O63" t="s">
        <v>137</v>
      </c>
      <c r="P63" t="s">
        <v>42</v>
      </c>
      <c r="Q63" t="s">
        <v>34</v>
      </c>
      <c r="R63">
        <v>1870</v>
      </c>
      <c r="S63">
        <v>1920</v>
      </c>
      <c r="T63">
        <f t="shared" si="2"/>
        <v>1895</v>
      </c>
      <c r="V63">
        <v>10</v>
      </c>
    </row>
    <row r="64" spans="1:22" x14ac:dyDescent="0.55000000000000004">
      <c r="A64" t="s">
        <v>21</v>
      </c>
      <c r="B64">
        <v>15003</v>
      </c>
      <c r="C64" s="5" t="s">
        <v>148</v>
      </c>
      <c r="D64" t="s">
        <v>131</v>
      </c>
      <c r="I64" s="5">
        <v>36631</v>
      </c>
      <c r="J64" t="s">
        <v>134</v>
      </c>
      <c r="K64">
        <v>1</v>
      </c>
      <c r="L64" t="s">
        <v>134</v>
      </c>
      <c r="M64">
        <v>60</v>
      </c>
      <c r="N64" t="s">
        <v>122</v>
      </c>
      <c r="O64" t="s">
        <v>61</v>
      </c>
      <c r="P64" t="s">
        <v>42</v>
      </c>
      <c r="Q64" t="s">
        <v>34</v>
      </c>
      <c r="R64">
        <v>1870</v>
      </c>
      <c r="S64">
        <v>1920</v>
      </c>
      <c r="T64">
        <f t="shared" si="2"/>
        <v>1895</v>
      </c>
      <c r="V64">
        <v>15</v>
      </c>
    </row>
    <row r="65" spans="1:22" x14ac:dyDescent="0.55000000000000004">
      <c r="A65" t="s">
        <v>21</v>
      </c>
      <c r="B65">
        <v>15011</v>
      </c>
      <c r="C65" s="5" t="s">
        <v>148</v>
      </c>
      <c r="D65" t="s">
        <v>131</v>
      </c>
      <c r="I65" s="5">
        <v>36631</v>
      </c>
      <c r="J65" t="s">
        <v>157</v>
      </c>
      <c r="K65">
        <v>1</v>
      </c>
      <c r="L65" t="s">
        <v>158</v>
      </c>
      <c r="M65">
        <v>40</v>
      </c>
      <c r="N65" t="s">
        <v>133</v>
      </c>
      <c r="O65" t="s">
        <v>61</v>
      </c>
      <c r="P65" t="s">
        <v>42</v>
      </c>
      <c r="Q65" t="s">
        <v>159</v>
      </c>
      <c r="R65">
        <v>1875</v>
      </c>
      <c r="S65">
        <v>1925</v>
      </c>
      <c r="T65">
        <f t="shared" si="2"/>
        <v>1900</v>
      </c>
      <c r="V65">
        <v>21</v>
      </c>
    </row>
    <row r="66" spans="1:22" x14ac:dyDescent="0.55000000000000004">
      <c r="A66" t="s">
        <v>21</v>
      </c>
      <c r="B66">
        <v>15012</v>
      </c>
      <c r="C66" s="5" t="s">
        <v>148</v>
      </c>
      <c r="D66" t="s">
        <v>131</v>
      </c>
      <c r="I66" s="5">
        <v>36631</v>
      </c>
      <c r="J66" t="s">
        <v>160</v>
      </c>
      <c r="K66">
        <v>1</v>
      </c>
      <c r="L66" t="s">
        <v>161</v>
      </c>
      <c r="M66">
        <v>50</v>
      </c>
      <c r="N66" t="s">
        <v>69</v>
      </c>
      <c r="O66" t="s">
        <v>98</v>
      </c>
      <c r="P66" t="s">
        <v>42</v>
      </c>
      <c r="Q66" t="s">
        <v>34</v>
      </c>
      <c r="R66">
        <v>1875</v>
      </c>
      <c r="S66">
        <v>1925</v>
      </c>
      <c r="T66">
        <f t="shared" si="2"/>
        <v>1900</v>
      </c>
      <c r="V66">
        <v>22</v>
      </c>
    </row>
    <row r="67" spans="1:22" x14ac:dyDescent="0.55000000000000004">
      <c r="A67" t="s">
        <v>21</v>
      </c>
      <c r="B67">
        <v>15013</v>
      </c>
      <c r="C67" s="5" t="s">
        <v>148</v>
      </c>
      <c r="D67" t="s">
        <v>131</v>
      </c>
      <c r="I67" s="5">
        <v>36631</v>
      </c>
      <c r="J67" t="s">
        <v>157</v>
      </c>
      <c r="K67">
        <v>1</v>
      </c>
      <c r="L67" t="s">
        <v>162</v>
      </c>
      <c r="M67">
        <v>60</v>
      </c>
      <c r="N67" t="s">
        <v>133</v>
      </c>
      <c r="O67" t="s">
        <v>98</v>
      </c>
      <c r="P67" t="s">
        <v>42</v>
      </c>
      <c r="Q67" t="s">
        <v>159</v>
      </c>
      <c r="R67">
        <v>1875</v>
      </c>
      <c r="S67">
        <v>1925</v>
      </c>
      <c r="T67">
        <f t="shared" si="2"/>
        <v>1900</v>
      </c>
      <c r="V67">
        <v>21</v>
      </c>
    </row>
    <row r="68" spans="1:22" x14ac:dyDescent="0.55000000000000004">
      <c r="A68" t="s">
        <v>21</v>
      </c>
      <c r="B68">
        <v>15021</v>
      </c>
      <c r="C68" s="5" t="s">
        <v>148</v>
      </c>
      <c r="D68" t="s">
        <v>131</v>
      </c>
      <c r="I68" s="5">
        <v>36631</v>
      </c>
      <c r="J68" t="s">
        <v>160</v>
      </c>
      <c r="K68">
        <v>1</v>
      </c>
      <c r="L68" t="s">
        <v>161</v>
      </c>
      <c r="M68">
        <v>40</v>
      </c>
      <c r="N68" t="s">
        <v>133</v>
      </c>
      <c r="O68" t="s">
        <v>123</v>
      </c>
      <c r="P68" t="s">
        <v>42</v>
      </c>
      <c r="Q68" t="s">
        <v>34</v>
      </c>
      <c r="R68">
        <v>1875</v>
      </c>
      <c r="S68">
        <v>1925</v>
      </c>
      <c r="T68">
        <f t="shared" si="2"/>
        <v>1900</v>
      </c>
      <c r="V68">
        <v>29</v>
      </c>
    </row>
    <row r="69" spans="1:22" x14ac:dyDescent="0.55000000000000004">
      <c r="A69" t="s">
        <v>21</v>
      </c>
      <c r="B69">
        <v>15014</v>
      </c>
      <c r="C69" s="5" t="s">
        <v>148</v>
      </c>
      <c r="D69" t="s">
        <v>131</v>
      </c>
      <c r="I69" s="5">
        <v>36631</v>
      </c>
      <c r="J69" t="s">
        <v>153</v>
      </c>
      <c r="K69">
        <v>1</v>
      </c>
      <c r="L69" t="s">
        <v>163</v>
      </c>
      <c r="M69">
        <v>40</v>
      </c>
      <c r="N69" t="s">
        <v>133</v>
      </c>
      <c r="O69" t="s">
        <v>123</v>
      </c>
      <c r="P69" t="s">
        <v>42</v>
      </c>
      <c r="Q69" t="s">
        <v>34</v>
      </c>
      <c r="R69">
        <v>1900</v>
      </c>
      <c r="S69">
        <v>1920</v>
      </c>
      <c r="T69">
        <f t="shared" si="2"/>
        <v>1910</v>
      </c>
      <c r="V69">
        <v>23</v>
      </c>
    </row>
    <row r="70" spans="1:22" x14ac:dyDescent="0.55000000000000004">
      <c r="A70" t="s">
        <v>21</v>
      </c>
      <c r="B70">
        <v>15007</v>
      </c>
      <c r="C70" s="5" t="s">
        <v>148</v>
      </c>
      <c r="D70" t="s">
        <v>131</v>
      </c>
      <c r="I70" s="5">
        <v>36631</v>
      </c>
      <c r="J70" t="s">
        <v>149</v>
      </c>
      <c r="K70">
        <v>1</v>
      </c>
      <c r="L70" t="s">
        <v>150</v>
      </c>
      <c r="M70">
        <v>30</v>
      </c>
      <c r="N70" t="s">
        <v>69</v>
      </c>
      <c r="O70" t="s">
        <v>61</v>
      </c>
      <c r="P70" t="s">
        <v>42</v>
      </c>
      <c r="Q70" t="s">
        <v>34</v>
      </c>
      <c r="R70">
        <v>1900</v>
      </c>
      <c r="S70">
        <v>1925</v>
      </c>
      <c r="T70">
        <f t="shared" si="2"/>
        <v>1912.5</v>
      </c>
      <c r="V70">
        <v>18</v>
      </c>
    </row>
    <row r="71" spans="1:22" x14ac:dyDescent="0.55000000000000004">
      <c r="A71" t="s">
        <v>21</v>
      </c>
      <c r="B71">
        <v>15015</v>
      </c>
      <c r="C71" s="5" t="s">
        <v>148</v>
      </c>
      <c r="D71" t="s">
        <v>131</v>
      </c>
      <c r="I71" s="5">
        <v>36631</v>
      </c>
      <c r="J71" t="s">
        <v>153</v>
      </c>
      <c r="K71">
        <v>1</v>
      </c>
      <c r="L71" t="s">
        <v>164</v>
      </c>
      <c r="M71">
        <v>90</v>
      </c>
      <c r="N71" t="s">
        <v>165</v>
      </c>
      <c r="O71" t="s">
        <v>123</v>
      </c>
      <c r="P71" t="s">
        <v>42</v>
      </c>
      <c r="Q71" t="s">
        <v>156</v>
      </c>
      <c r="R71">
        <v>1900</v>
      </c>
      <c r="S71">
        <v>1925</v>
      </c>
      <c r="T71">
        <f t="shared" si="2"/>
        <v>1912.5</v>
      </c>
      <c r="V71">
        <v>24</v>
      </c>
    </row>
    <row r="72" spans="1:22" x14ac:dyDescent="0.55000000000000004">
      <c r="A72" t="s">
        <v>21</v>
      </c>
      <c r="B72">
        <v>15016</v>
      </c>
      <c r="C72" s="5" t="s">
        <v>148</v>
      </c>
      <c r="D72" t="s">
        <v>131</v>
      </c>
      <c r="I72" s="5">
        <v>36631</v>
      </c>
      <c r="J72" t="s">
        <v>153</v>
      </c>
      <c r="K72">
        <v>1</v>
      </c>
      <c r="L72" t="s">
        <v>166</v>
      </c>
      <c r="M72">
        <v>60</v>
      </c>
      <c r="N72" t="s">
        <v>69</v>
      </c>
      <c r="O72" t="s">
        <v>98</v>
      </c>
      <c r="P72" t="s">
        <v>42</v>
      </c>
      <c r="Q72" t="s">
        <v>156</v>
      </c>
      <c r="R72">
        <v>1900</v>
      </c>
      <c r="S72">
        <v>1925</v>
      </c>
      <c r="T72">
        <f t="shared" si="2"/>
        <v>1912.5</v>
      </c>
      <c r="V72">
        <v>25</v>
      </c>
    </row>
    <row r="73" spans="1:22" x14ac:dyDescent="0.55000000000000004">
      <c r="A73" t="s">
        <v>21</v>
      </c>
      <c r="B73">
        <v>15018</v>
      </c>
      <c r="C73" s="5" t="s">
        <v>148</v>
      </c>
      <c r="D73" t="s">
        <v>131</v>
      </c>
      <c r="I73" s="5">
        <v>36631</v>
      </c>
      <c r="J73" t="s">
        <v>153</v>
      </c>
      <c r="K73">
        <v>1</v>
      </c>
      <c r="L73" t="s">
        <v>169</v>
      </c>
      <c r="M73">
        <v>50</v>
      </c>
      <c r="N73" t="s">
        <v>69</v>
      </c>
      <c r="O73" t="s">
        <v>98</v>
      </c>
      <c r="P73" t="s">
        <v>42</v>
      </c>
      <c r="Q73" t="s">
        <v>156</v>
      </c>
      <c r="R73">
        <v>1900</v>
      </c>
      <c r="S73">
        <v>1925</v>
      </c>
      <c r="T73">
        <f t="shared" ref="T73:T74" si="3">(R73+S73)/2</f>
        <v>1912.5</v>
      </c>
      <c r="V73">
        <v>27</v>
      </c>
    </row>
    <row r="74" spans="1:22" x14ac:dyDescent="0.55000000000000004">
      <c r="A74" t="s">
        <v>21</v>
      </c>
      <c r="B74">
        <v>15019</v>
      </c>
      <c r="C74" s="5" t="s">
        <v>148</v>
      </c>
      <c r="D74" t="s">
        <v>131</v>
      </c>
      <c r="I74" s="5">
        <v>36631</v>
      </c>
      <c r="J74" t="s">
        <v>153</v>
      </c>
      <c r="K74">
        <v>1</v>
      </c>
      <c r="L74" t="s">
        <v>169</v>
      </c>
      <c r="M74">
        <v>60</v>
      </c>
      <c r="N74" t="s">
        <v>69</v>
      </c>
      <c r="O74" t="s">
        <v>98</v>
      </c>
      <c r="P74" t="s">
        <v>42</v>
      </c>
      <c r="Q74" t="s">
        <v>156</v>
      </c>
      <c r="R74">
        <v>1900</v>
      </c>
      <c r="S74">
        <v>1925</v>
      </c>
      <c r="T74">
        <f t="shared" si="3"/>
        <v>1912.5</v>
      </c>
      <c r="V74">
        <v>27</v>
      </c>
    </row>
    <row r="75" spans="1:22" x14ac:dyDescent="0.55000000000000004">
      <c r="T75">
        <f>AVERAGE(T9:T74)</f>
        <v>1848.8636363636363</v>
      </c>
    </row>
    <row r="76" spans="1:22" x14ac:dyDescent="0.55000000000000004">
      <c r="T76">
        <f>_xlfn.STDEV.P(T9:T74)</f>
        <v>45.423474228853102</v>
      </c>
    </row>
    <row r="77" spans="1:22" x14ac:dyDescent="0.55000000000000004">
      <c r="T77">
        <f>MEDIAN(T9:T74)</f>
        <v>1842.5</v>
      </c>
    </row>
    <row r="79" spans="1:22" x14ac:dyDescent="0.55000000000000004">
      <c r="T79">
        <f>AVERAGE(T9:T31)</f>
        <v>1799.3478260869565</v>
      </c>
    </row>
    <row r="80" spans="1:22" x14ac:dyDescent="0.55000000000000004">
      <c r="T80">
        <f>_xlfn.STDEV.P(T9:T31)</f>
        <v>29.054085540220495</v>
      </c>
    </row>
    <row r="81" spans="20:20" x14ac:dyDescent="0.55000000000000004">
      <c r="T81">
        <f>MEDIAN(T9:T31)</f>
        <v>1802.5</v>
      </c>
    </row>
  </sheetData>
  <sortState ref="A2:V74">
    <sortCondition ref="T2:T7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43"/>
  <sheetViews>
    <sheetView topLeftCell="O1" workbookViewId="0">
      <selection activeCell="N40" sqref="A40:XFD41"/>
    </sheetView>
  </sheetViews>
  <sheetFormatPr defaultRowHeight="14.4" x14ac:dyDescent="0.55000000000000004"/>
  <cols>
    <col min="7" max="7" width="10.3125" customWidth="1"/>
    <col min="10" max="10" width="9.68359375" bestFit="1" customWidth="1"/>
    <col min="11" max="11" width="25.5234375" customWidth="1"/>
    <col min="12" max="12" width="4.41796875" customWidth="1"/>
    <col min="13" max="13" width="24.3125" customWidth="1"/>
    <col min="14" max="14" width="6.68359375" customWidth="1"/>
    <col min="16" max="16" width="12.3125" customWidth="1"/>
    <col min="17" max="17" width="12.1015625" customWidth="1"/>
    <col min="18" max="18" width="9.5234375" customWidth="1"/>
    <col min="22" max="22" width="9" customWidth="1"/>
    <col min="23" max="23" width="10.68359375" customWidth="1"/>
    <col min="26" max="26" width="27.68359375" bestFit="1" customWidth="1"/>
  </cols>
  <sheetData>
    <row r="1" spans="1:28" ht="15" thickTop="1" thickBot="1" x14ac:dyDescent="0.6">
      <c r="A1" s="1" t="s">
        <v>17</v>
      </c>
      <c r="B1" s="1" t="s">
        <v>18</v>
      </c>
      <c r="C1" s="2" t="s">
        <v>0</v>
      </c>
      <c r="D1" s="2" t="s">
        <v>180</v>
      </c>
      <c r="E1" s="1" t="s">
        <v>1</v>
      </c>
      <c r="F1" s="1" t="s">
        <v>179</v>
      </c>
      <c r="G1" s="2" t="s">
        <v>182</v>
      </c>
      <c r="H1" s="2" t="s">
        <v>3</v>
      </c>
      <c r="I1" s="2" t="s">
        <v>184</v>
      </c>
      <c r="J1" s="2" t="s">
        <v>30</v>
      </c>
      <c r="K1" s="3" t="s">
        <v>4</v>
      </c>
      <c r="L1" s="1" t="s">
        <v>5</v>
      </c>
      <c r="M1" s="2" t="s">
        <v>6</v>
      </c>
      <c r="N1" t="s">
        <v>7</v>
      </c>
      <c r="O1" s="4" t="s">
        <v>8</v>
      </c>
      <c r="P1" s="4" t="s">
        <v>9</v>
      </c>
      <c r="Q1" t="s">
        <v>10</v>
      </c>
      <c r="R1" t="s">
        <v>11</v>
      </c>
      <c r="S1" t="s">
        <v>12</v>
      </c>
      <c r="T1" t="s">
        <v>13</v>
      </c>
      <c r="U1" t="s">
        <v>14</v>
      </c>
      <c r="V1" t="s">
        <v>15</v>
      </c>
      <c r="W1" t="s">
        <v>16</v>
      </c>
      <c r="X1" t="s">
        <v>398</v>
      </c>
      <c r="Z1" s="6" t="s">
        <v>334</v>
      </c>
      <c r="AA1" s="7" t="s">
        <v>335</v>
      </c>
      <c r="AB1" s="7" t="s">
        <v>336</v>
      </c>
    </row>
    <row r="2" spans="1:28" x14ac:dyDescent="0.55000000000000004">
      <c r="A2" t="s">
        <v>177</v>
      </c>
      <c r="B2">
        <v>5159</v>
      </c>
      <c r="C2" t="s">
        <v>198</v>
      </c>
      <c r="D2" t="s">
        <v>199</v>
      </c>
      <c r="E2">
        <v>15</v>
      </c>
      <c r="F2" t="s">
        <v>200</v>
      </c>
      <c r="K2" t="s">
        <v>186</v>
      </c>
      <c r="L2">
        <v>1</v>
      </c>
      <c r="M2" t="s">
        <v>201</v>
      </c>
      <c r="N2">
        <v>15</v>
      </c>
      <c r="O2" t="s">
        <v>47</v>
      </c>
      <c r="P2" t="s">
        <v>32</v>
      </c>
      <c r="Q2" t="s">
        <v>42</v>
      </c>
      <c r="R2" t="s">
        <v>43</v>
      </c>
      <c r="S2">
        <v>1662</v>
      </c>
      <c r="T2">
        <v>1722</v>
      </c>
      <c r="U2">
        <f t="shared" ref="U2:U41" si="0">(S2+T2)/2</f>
        <v>1692</v>
      </c>
      <c r="W2">
        <v>1</v>
      </c>
      <c r="Z2" s="8" t="s">
        <v>337</v>
      </c>
      <c r="AA2" s="9">
        <v>5</v>
      </c>
      <c r="AB2" s="10">
        <f>AA2/AA9</f>
        <v>0.33333333333333331</v>
      </c>
    </row>
    <row r="3" spans="1:28" x14ac:dyDescent="0.55000000000000004">
      <c r="A3" t="s">
        <v>177</v>
      </c>
      <c r="B3">
        <v>4066</v>
      </c>
      <c r="C3" t="s">
        <v>178</v>
      </c>
      <c r="D3" t="s">
        <v>181</v>
      </c>
      <c r="E3">
        <v>5</v>
      </c>
      <c r="F3">
        <v>6</v>
      </c>
      <c r="H3" t="s">
        <v>183</v>
      </c>
      <c r="I3" t="s">
        <v>185</v>
      </c>
      <c r="J3" s="5">
        <v>34529</v>
      </c>
      <c r="K3" t="s">
        <v>186</v>
      </c>
      <c r="L3">
        <v>1</v>
      </c>
      <c r="M3" t="s">
        <v>187</v>
      </c>
      <c r="N3">
        <v>30</v>
      </c>
      <c r="O3" t="s">
        <v>47</v>
      </c>
      <c r="P3" t="s">
        <v>32</v>
      </c>
      <c r="Q3" t="s">
        <v>188</v>
      </c>
      <c r="R3" t="s">
        <v>43</v>
      </c>
      <c r="S3">
        <v>1662</v>
      </c>
      <c r="T3">
        <v>1722</v>
      </c>
      <c r="U3">
        <f t="shared" si="0"/>
        <v>1692</v>
      </c>
      <c r="W3">
        <v>1</v>
      </c>
      <c r="Z3" s="8" t="s">
        <v>338</v>
      </c>
      <c r="AA3" s="9">
        <v>4</v>
      </c>
      <c r="AB3" s="10">
        <f>AA3/AA9</f>
        <v>0.26666666666666666</v>
      </c>
    </row>
    <row r="4" spans="1:28" x14ac:dyDescent="0.55000000000000004">
      <c r="A4" t="s">
        <v>177</v>
      </c>
      <c r="B4">
        <v>6083</v>
      </c>
      <c r="C4" t="s">
        <v>202</v>
      </c>
      <c r="D4" t="s">
        <v>203</v>
      </c>
      <c r="E4">
        <v>7</v>
      </c>
      <c r="F4" t="s">
        <v>204</v>
      </c>
      <c r="H4" t="s">
        <v>205</v>
      </c>
      <c r="I4" t="s">
        <v>206</v>
      </c>
      <c r="J4" s="5">
        <v>34526</v>
      </c>
      <c r="K4" t="s">
        <v>140</v>
      </c>
      <c r="L4">
        <v>1</v>
      </c>
      <c r="M4" t="s">
        <v>207</v>
      </c>
      <c r="N4">
        <v>20</v>
      </c>
      <c r="O4" t="s">
        <v>208</v>
      </c>
      <c r="P4" t="s">
        <v>32</v>
      </c>
      <c r="Q4" t="s">
        <v>42</v>
      </c>
      <c r="R4" t="s">
        <v>34</v>
      </c>
      <c r="S4">
        <v>1829</v>
      </c>
      <c r="T4">
        <v>1860</v>
      </c>
      <c r="U4">
        <f t="shared" si="0"/>
        <v>1844.5</v>
      </c>
      <c r="W4">
        <v>2</v>
      </c>
      <c r="X4">
        <f>STDEV(U2:U21)</f>
        <v>40.956804909819972</v>
      </c>
      <c r="Z4" s="8" t="s">
        <v>339</v>
      </c>
      <c r="AA4" s="9">
        <v>2</v>
      </c>
      <c r="AB4" s="10">
        <f>AA4/AA9</f>
        <v>0.13333333333333333</v>
      </c>
    </row>
    <row r="5" spans="1:28" x14ac:dyDescent="0.55000000000000004">
      <c r="A5" t="s">
        <v>177</v>
      </c>
      <c r="B5">
        <v>6214</v>
      </c>
      <c r="C5" t="s">
        <v>202</v>
      </c>
      <c r="D5" t="s">
        <v>203</v>
      </c>
      <c r="E5">
        <v>11</v>
      </c>
      <c r="F5" t="s">
        <v>209</v>
      </c>
      <c r="H5" t="s">
        <v>205</v>
      </c>
      <c r="I5" t="s">
        <v>206</v>
      </c>
      <c r="J5" s="5">
        <v>34542</v>
      </c>
      <c r="K5" t="s">
        <v>210</v>
      </c>
      <c r="L5">
        <v>1</v>
      </c>
      <c r="M5" t="s">
        <v>211</v>
      </c>
      <c r="N5">
        <v>30</v>
      </c>
      <c r="O5" t="s">
        <v>47</v>
      </c>
      <c r="P5" t="s">
        <v>123</v>
      </c>
      <c r="Q5" t="s">
        <v>212</v>
      </c>
      <c r="R5" t="s">
        <v>43</v>
      </c>
      <c r="S5">
        <v>1800</v>
      </c>
      <c r="T5">
        <v>1850</v>
      </c>
      <c r="U5">
        <f t="shared" si="0"/>
        <v>1825</v>
      </c>
      <c r="W5">
        <v>3</v>
      </c>
      <c r="Z5" s="8" t="s">
        <v>340</v>
      </c>
      <c r="AA5" s="9">
        <v>1</v>
      </c>
      <c r="AB5" s="10">
        <f>AA5/AA9</f>
        <v>6.6666666666666666E-2</v>
      </c>
    </row>
    <row r="6" spans="1:28" x14ac:dyDescent="0.55000000000000004">
      <c r="A6" t="s">
        <v>177</v>
      </c>
      <c r="B6">
        <v>12048</v>
      </c>
      <c r="C6" t="s">
        <v>224</v>
      </c>
      <c r="D6" t="s">
        <v>203</v>
      </c>
      <c r="E6">
        <v>8</v>
      </c>
      <c r="F6">
        <v>5.5</v>
      </c>
      <c r="H6" t="s">
        <v>225</v>
      </c>
      <c r="I6" t="s">
        <v>226</v>
      </c>
      <c r="J6" s="5">
        <v>34534</v>
      </c>
      <c r="K6" t="s">
        <v>210</v>
      </c>
      <c r="L6">
        <v>1</v>
      </c>
      <c r="M6" t="s">
        <v>227</v>
      </c>
      <c r="N6">
        <v>40</v>
      </c>
      <c r="O6" t="s">
        <v>69</v>
      </c>
      <c r="P6" t="s">
        <v>123</v>
      </c>
      <c r="Q6" t="s">
        <v>42</v>
      </c>
      <c r="R6" t="s">
        <v>43</v>
      </c>
      <c r="S6">
        <v>1800</v>
      </c>
      <c r="T6">
        <v>1850</v>
      </c>
      <c r="U6">
        <f t="shared" si="0"/>
        <v>1825</v>
      </c>
      <c r="W6">
        <v>4</v>
      </c>
      <c r="Z6" s="8" t="s">
        <v>341</v>
      </c>
      <c r="AA6" s="9">
        <v>1</v>
      </c>
      <c r="AB6" s="10">
        <f>AA6/AA9</f>
        <v>6.6666666666666666E-2</v>
      </c>
    </row>
    <row r="7" spans="1:28" x14ac:dyDescent="0.55000000000000004">
      <c r="A7" t="s">
        <v>177</v>
      </c>
      <c r="B7">
        <v>22016</v>
      </c>
      <c r="C7" t="s">
        <v>246</v>
      </c>
      <c r="D7" t="s">
        <v>221</v>
      </c>
      <c r="E7">
        <v>3</v>
      </c>
      <c r="F7">
        <v>5.33</v>
      </c>
      <c r="H7" t="s">
        <v>247</v>
      </c>
      <c r="I7" t="s">
        <v>248</v>
      </c>
      <c r="J7" s="5">
        <v>34879</v>
      </c>
      <c r="K7" t="s">
        <v>68</v>
      </c>
      <c r="L7">
        <v>1</v>
      </c>
      <c r="M7" t="s">
        <v>68</v>
      </c>
      <c r="N7">
        <v>40</v>
      </c>
      <c r="O7" t="s">
        <v>69</v>
      </c>
      <c r="P7" t="s">
        <v>61</v>
      </c>
      <c r="Q7" t="s">
        <v>249</v>
      </c>
      <c r="R7" t="s">
        <v>34</v>
      </c>
      <c r="S7">
        <v>1760</v>
      </c>
      <c r="T7">
        <v>1825</v>
      </c>
      <c r="U7">
        <f t="shared" si="0"/>
        <v>1792.5</v>
      </c>
      <c r="W7">
        <v>5</v>
      </c>
      <c r="Z7" s="8" t="s">
        <v>342</v>
      </c>
      <c r="AA7" s="9">
        <v>1</v>
      </c>
      <c r="AB7" s="10">
        <f>AA7/AA9</f>
        <v>6.6666666666666666E-2</v>
      </c>
    </row>
    <row r="8" spans="1:28" ht="14.7" thickBot="1" x14ac:dyDescent="0.6">
      <c r="A8" t="s">
        <v>177</v>
      </c>
      <c r="B8">
        <v>23173</v>
      </c>
      <c r="C8" t="s">
        <v>254</v>
      </c>
      <c r="D8" t="s">
        <v>199</v>
      </c>
      <c r="E8">
        <v>13</v>
      </c>
      <c r="F8" t="s">
        <v>255</v>
      </c>
      <c r="G8" t="s">
        <v>256</v>
      </c>
      <c r="H8" t="s">
        <v>205</v>
      </c>
      <c r="I8" t="s">
        <v>257</v>
      </c>
      <c r="J8" s="5">
        <v>34908</v>
      </c>
      <c r="K8" t="s">
        <v>258</v>
      </c>
      <c r="L8">
        <v>1</v>
      </c>
      <c r="M8" t="s">
        <v>259</v>
      </c>
      <c r="N8">
        <v>40</v>
      </c>
      <c r="O8" t="s">
        <v>172</v>
      </c>
      <c r="P8" t="s">
        <v>32</v>
      </c>
      <c r="Q8" t="s">
        <v>42</v>
      </c>
      <c r="R8" t="s">
        <v>34</v>
      </c>
      <c r="S8">
        <v>1795</v>
      </c>
      <c r="T8">
        <v>1830</v>
      </c>
      <c r="U8">
        <f t="shared" si="0"/>
        <v>1812.5</v>
      </c>
      <c r="W8">
        <v>6</v>
      </c>
      <c r="Z8" s="11" t="s">
        <v>343</v>
      </c>
      <c r="AA8" s="12">
        <v>1</v>
      </c>
      <c r="AB8" s="10">
        <f>AA8/AA9</f>
        <v>6.6666666666666666E-2</v>
      </c>
    </row>
    <row r="9" spans="1:28" ht="14.7" thickBot="1" x14ac:dyDescent="0.6">
      <c r="A9" t="s">
        <v>177</v>
      </c>
      <c r="B9">
        <v>38016</v>
      </c>
      <c r="C9" t="s">
        <v>295</v>
      </c>
      <c r="D9" t="s">
        <v>199</v>
      </c>
      <c r="E9">
        <v>3</v>
      </c>
      <c r="F9">
        <v>5.52</v>
      </c>
      <c r="H9" t="s">
        <v>296</v>
      </c>
      <c r="I9" t="s">
        <v>297</v>
      </c>
      <c r="J9" s="5">
        <v>34887</v>
      </c>
      <c r="K9" t="s">
        <v>258</v>
      </c>
      <c r="L9">
        <v>1</v>
      </c>
      <c r="M9" t="s">
        <v>259</v>
      </c>
      <c r="N9">
        <v>40</v>
      </c>
      <c r="O9" t="s">
        <v>172</v>
      </c>
      <c r="P9" t="s">
        <v>123</v>
      </c>
      <c r="Q9" t="s">
        <v>42</v>
      </c>
      <c r="R9" t="s">
        <v>34</v>
      </c>
      <c r="S9">
        <v>1795</v>
      </c>
      <c r="T9">
        <v>1830</v>
      </c>
      <c r="U9">
        <f t="shared" si="0"/>
        <v>1812.5</v>
      </c>
      <c r="W9">
        <v>6</v>
      </c>
      <c r="Z9" s="13" t="s">
        <v>344</v>
      </c>
      <c r="AA9" s="14">
        <v>15</v>
      </c>
      <c r="AB9" s="15">
        <v>1</v>
      </c>
    </row>
    <row r="10" spans="1:28" ht="14.7" thickTop="1" x14ac:dyDescent="0.55000000000000004">
      <c r="A10" t="s">
        <v>177</v>
      </c>
      <c r="B10">
        <v>25035</v>
      </c>
      <c r="C10" t="s">
        <v>260</v>
      </c>
      <c r="D10" t="s">
        <v>190</v>
      </c>
      <c r="E10">
        <v>3</v>
      </c>
      <c r="F10">
        <v>5.84</v>
      </c>
      <c r="H10" t="s">
        <v>205</v>
      </c>
      <c r="I10" t="s">
        <v>261</v>
      </c>
      <c r="J10" s="5">
        <v>34890</v>
      </c>
      <c r="K10" t="s">
        <v>68</v>
      </c>
      <c r="L10">
        <v>2</v>
      </c>
      <c r="M10" t="s">
        <v>68</v>
      </c>
      <c r="N10">
        <v>40</v>
      </c>
      <c r="O10" t="s">
        <v>133</v>
      </c>
      <c r="P10" t="s">
        <v>32</v>
      </c>
      <c r="Q10" t="s">
        <v>42</v>
      </c>
      <c r="R10" t="s">
        <v>34</v>
      </c>
      <c r="S10">
        <v>1760</v>
      </c>
      <c r="T10">
        <v>1825</v>
      </c>
      <c r="U10">
        <f t="shared" si="0"/>
        <v>1792.5</v>
      </c>
      <c r="V10" t="s">
        <v>262</v>
      </c>
      <c r="W10">
        <v>7</v>
      </c>
    </row>
    <row r="11" spans="1:28" x14ac:dyDescent="0.55000000000000004">
      <c r="A11" t="s">
        <v>177</v>
      </c>
      <c r="B11">
        <v>25035</v>
      </c>
      <c r="C11" t="s">
        <v>260</v>
      </c>
      <c r="D11" t="s">
        <v>190</v>
      </c>
      <c r="E11">
        <v>3</v>
      </c>
      <c r="F11">
        <v>5.84</v>
      </c>
      <c r="H11" t="s">
        <v>205</v>
      </c>
      <c r="I11" t="s">
        <v>261</v>
      </c>
      <c r="J11" s="5">
        <v>34890</v>
      </c>
      <c r="K11" t="s">
        <v>68</v>
      </c>
      <c r="L11">
        <v>1</v>
      </c>
      <c r="M11" t="s">
        <v>68</v>
      </c>
      <c r="N11">
        <v>40</v>
      </c>
      <c r="O11" t="s">
        <v>133</v>
      </c>
      <c r="P11" t="s">
        <v>263</v>
      </c>
      <c r="Q11" t="s">
        <v>42</v>
      </c>
      <c r="R11" t="s">
        <v>34</v>
      </c>
      <c r="S11">
        <v>1760</v>
      </c>
      <c r="T11">
        <v>1825</v>
      </c>
      <c r="U11">
        <f t="shared" si="0"/>
        <v>1792.5</v>
      </c>
      <c r="V11" t="s">
        <v>262</v>
      </c>
      <c r="W11">
        <v>7</v>
      </c>
    </row>
    <row r="12" spans="1:28" x14ac:dyDescent="0.55000000000000004">
      <c r="A12" t="s">
        <v>177</v>
      </c>
      <c r="B12">
        <v>28010</v>
      </c>
      <c r="C12" t="s">
        <v>271</v>
      </c>
      <c r="D12" t="s">
        <v>181</v>
      </c>
      <c r="E12">
        <v>1</v>
      </c>
      <c r="F12">
        <v>6.1</v>
      </c>
      <c r="H12" t="s">
        <v>205</v>
      </c>
      <c r="I12" t="s">
        <v>272</v>
      </c>
      <c r="J12" s="5">
        <v>34876</v>
      </c>
      <c r="K12" t="s">
        <v>210</v>
      </c>
      <c r="L12">
        <v>1</v>
      </c>
      <c r="M12" t="s">
        <v>273</v>
      </c>
      <c r="N12">
        <v>20</v>
      </c>
      <c r="O12" t="s">
        <v>47</v>
      </c>
      <c r="P12" t="s">
        <v>32</v>
      </c>
      <c r="Q12" t="s">
        <v>42</v>
      </c>
      <c r="R12" t="s">
        <v>43</v>
      </c>
      <c r="S12">
        <v>1800</v>
      </c>
      <c r="T12">
        <v>1850</v>
      </c>
      <c r="U12">
        <f t="shared" si="0"/>
        <v>1825</v>
      </c>
      <c r="W12">
        <v>8</v>
      </c>
    </row>
    <row r="13" spans="1:28" ht="14.7" thickBot="1" x14ac:dyDescent="0.6">
      <c r="A13" t="s">
        <v>177</v>
      </c>
      <c r="B13">
        <v>31053</v>
      </c>
      <c r="C13" t="s">
        <v>279</v>
      </c>
      <c r="D13" t="s">
        <v>199</v>
      </c>
      <c r="E13">
        <v>4</v>
      </c>
      <c r="F13" t="s">
        <v>280</v>
      </c>
      <c r="H13" t="s">
        <v>205</v>
      </c>
      <c r="I13" t="s">
        <v>248</v>
      </c>
      <c r="J13" t="s">
        <v>281</v>
      </c>
      <c r="K13" t="s">
        <v>282</v>
      </c>
      <c r="L13">
        <v>1</v>
      </c>
      <c r="M13" t="s">
        <v>283</v>
      </c>
      <c r="N13">
        <v>50</v>
      </c>
      <c r="O13" t="s">
        <v>172</v>
      </c>
      <c r="P13" t="s">
        <v>123</v>
      </c>
      <c r="Q13" t="s">
        <v>42</v>
      </c>
      <c r="R13" t="s">
        <v>34</v>
      </c>
      <c r="S13">
        <v>1815</v>
      </c>
      <c r="T13">
        <v>1830</v>
      </c>
      <c r="U13">
        <f t="shared" si="0"/>
        <v>1822.5</v>
      </c>
      <c r="W13">
        <v>9</v>
      </c>
    </row>
    <row r="14" spans="1:28" ht="15" thickTop="1" thickBot="1" x14ac:dyDescent="0.6">
      <c r="A14" t="s">
        <v>177</v>
      </c>
      <c r="B14">
        <v>33024</v>
      </c>
      <c r="C14" t="s">
        <v>284</v>
      </c>
      <c r="D14" t="s">
        <v>190</v>
      </c>
      <c r="E14">
        <v>2</v>
      </c>
      <c r="F14" t="s">
        <v>285</v>
      </c>
      <c r="I14" t="s">
        <v>286</v>
      </c>
      <c r="J14" s="5">
        <v>34879</v>
      </c>
      <c r="K14" t="s">
        <v>140</v>
      </c>
      <c r="L14">
        <v>1</v>
      </c>
      <c r="M14" t="s">
        <v>207</v>
      </c>
      <c r="N14">
        <v>40</v>
      </c>
      <c r="O14" t="s">
        <v>208</v>
      </c>
      <c r="P14" t="s">
        <v>32</v>
      </c>
      <c r="Q14" t="s">
        <v>42</v>
      </c>
      <c r="R14" t="s">
        <v>34</v>
      </c>
      <c r="S14">
        <v>1829</v>
      </c>
      <c r="T14">
        <v>1860</v>
      </c>
      <c r="U14">
        <f t="shared" si="0"/>
        <v>1844.5</v>
      </c>
      <c r="W14">
        <v>10</v>
      </c>
      <c r="Z14" s="6" t="s">
        <v>334</v>
      </c>
      <c r="AA14" t="s">
        <v>345</v>
      </c>
      <c r="AB14" t="s">
        <v>336</v>
      </c>
    </row>
    <row r="15" spans="1:28" x14ac:dyDescent="0.55000000000000004">
      <c r="A15" t="s">
        <v>177</v>
      </c>
      <c r="B15">
        <v>41015</v>
      </c>
      <c r="C15" t="s">
        <v>305</v>
      </c>
      <c r="D15" t="s">
        <v>190</v>
      </c>
      <c r="E15">
        <v>1</v>
      </c>
      <c r="F15" t="s">
        <v>306</v>
      </c>
      <c r="I15" t="s">
        <v>307</v>
      </c>
      <c r="J15" s="5">
        <v>35243</v>
      </c>
      <c r="K15" t="s">
        <v>308</v>
      </c>
      <c r="L15">
        <v>1</v>
      </c>
      <c r="M15" t="s">
        <v>309</v>
      </c>
      <c r="N15">
        <v>40</v>
      </c>
      <c r="O15" t="s">
        <v>347</v>
      </c>
      <c r="P15" t="s">
        <v>123</v>
      </c>
      <c r="Q15" t="s">
        <v>42</v>
      </c>
      <c r="R15" t="s">
        <v>43</v>
      </c>
      <c r="S15">
        <v>1800</v>
      </c>
      <c r="T15">
        <v>1830</v>
      </c>
      <c r="U15">
        <f t="shared" si="0"/>
        <v>1815</v>
      </c>
      <c r="W15">
        <v>11</v>
      </c>
      <c r="Z15" s="8" t="s">
        <v>337</v>
      </c>
      <c r="AA15">
        <v>10</v>
      </c>
      <c r="AB15" s="16">
        <f>AA15/AA23</f>
        <v>0.30303030303030304</v>
      </c>
    </row>
    <row r="16" spans="1:28" x14ac:dyDescent="0.55000000000000004">
      <c r="A16" t="s">
        <v>177</v>
      </c>
      <c r="B16">
        <v>45007</v>
      </c>
      <c r="C16" t="s">
        <v>316</v>
      </c>
      <c r="D16" t="s">
        <v>199</v>
      </c>
      <c r="E16">
        <v>1</v>
      </c>
      <c r="F16" t="s">
        <v>317</v>
      </c>
      <c r="H16" t="s">
        <v>205</v>
      </c>
      <c r="I16" t="s">
        <v>318</v>
      </c>
      <c r="J16" s="5">
        <v>35247</v>
      </c>
      <c r="K16" t="s">
        <v>319</v>
      </c>
      <c r="L16">
        <v>1</v>
      </c>
      <c r="M16" t="s">
        <v>320</v>
      </c>
      <c r="N16">
        <v>20</v>
      </c>
      <c r="O16" t="s">
        <v>172</v>
      </c>
      <c r="P16" t="s">
        <v>123</v>
      </c>
      <c r="Q16" t="s">
        <v>42</v>
      </c>
      <c r="R16" t="s">
        <v>34</v>
      </c>
      <c r="S16">
        <v>1818</v>
      </c>
      <c r="T16">
        <v>1852</v>
      </c>
      <c r="U16">
        <f t="shared" si="0"/>
        <v>1835</v>
      </c>
      <c r="W16">
        <v>12</v>
      </c>
      <c r="Z16" s="8" t="s">
        <v>338</v>
      </c>
      <c r="AA16">
        <v>14</v>
      </c>
      <c r="AB16" s="16">
        <f>AA16/AA23</f>
        <v>0.42424242424242425</v>
      </c>
    </row>
    <row r="17" spans="1:28" x14ac:dyDescent="0.55000000000000004">
      <c r="A17" t="s">
        <v>177</v>
      </c>
      <c r="B17">
        <v>45023</v>
      </c>
      <c r="C17" t="s">
        <v>316</v>
      </c>
      <c r="D17" t="s">
        <v>199</v>
      </c>
      <c r="E17">
        <v>2</v>
      </c>
      <c r="F17" t="s">
        <v>204</v>
      </c>
      <c r="G17" t="s">
        <v>321</v>
      </c>
      <c r="H17" t="s">
        <v>322</v>
      </c>
      <c r="I17" t="s">
        <v>318</v>
      </c>
      <c r="J17" s="5">
        <v>35254</v>
      </c>
      <c r="K17" t="s">
        <v>68</v>
      </c>
      <c r="L17">
        <v>1</v>
      </c>
      <c r="M17" t="s">
        <v>68</v>
      </c>
      <c r="N17">
        <v>50</v>
      </c>
      <c r="O17" t="s">
        <v>172</v>
      </c>
      <c r="P17" t="s">
        <v>32</v>
      </c>
      <c r="Q17" t="s">
        <v>42</v>
      </c>
      <c r="R17" t="s">
        <v>34</v>
      </c>
      <c r="S17">
        <v>1760</v>
      </c>
      <c r="T17">
        <v>1825</v>
      </c>
      <c r="U17">
        <f t="shared" si="0"/>
        <v>1792.5</v>
      </c>
      <c r="W17">
        <v>13</v>
      </c>
      <c r="Z17" s="8" t="s">
        <v>339</v>
      </c>
      <c r="AA17">
        <v>2</v>
      </c>
      <c r="AB17" s="16">
        <f>AA17/AA23</f>
        <v>6.0606060606060608E-2</v>
      </c>
    </row>
    <row r="18" spans="1:28" x14ac:dyDescent="0.55000000000000004">
      <c r="B18" t="s">
        <v>323</v>
      </c>
      <c r="C18" t="s">
        <v>316</v>
      </c>
      <c r="D18" t="s">
        <v>181</v>
      </c>
      <c r="E18">
        <v>2</v>
      </c>
      <c r="F18" t="s">
        <v>204</v>
      </c>
      <c r="H18" t="s">
        <v>324</v>
      </c>
      <c r="I18" t="s">
        <v>325</v>
      </c>
      <c r="J18" s="5">
        <v>35248</v>
      </c>
      <c r="K18" t="s">
        <v>68</v>
      </c>
      <c r="L18">
        <v>1</v>
      </c>
      <c r="M18" t="s">
        <v>68</v>
      </c>
      <c r="N18">
        <v>30</v>
      </c>
      <c r="O18" t="s">
        <v>172</v>
      </c>
      <c r="P18" t="s">
        <v>32</v>
      </c>
      <c r="Q18" t="s">
        <v>42</v>
      </c>
      <c r="R18" t="s">
        <v>34</v>
      </c>
      <c r="S18">
        <v>1760</v>
      </c>
      <c r="T18">
        <v>1825</v>
      </c>
      <c r="U18">
        <f t="shared" si="0"/>
        <v>1792.5</v>
      </c>
      <c r="W18">
        <v>13</v>
      </c>
      <c r="Z18" s="8" t="s">
        <v>340</v>
      </c>
      <c r="AA18">
        <v>2</v>
      </c>
      <c r="AB18" s="16">
        <f>AA18/AA23</f>
        <v>6.0606060606060608E-2</v>
      </c>
    </row>
    <row r="19" spans="1:28" x14ac:dyDescent="0.55000000000000004">
      <c r="B19">
        <v>46034</v>
      </c>
      <c r="C19" t="s">
        <v>326</v>
      </c>
      <c r="D19" t="s">
        <v>221</v>
      </c>
      <c r="E19">
        <v>1</v>
      </c>
      <c r="F19" t="s">
        <v>330</v>
      </c>
      <c r="H19" t="s">
        <v>205</v>
      </c>
      <c r="I19" t="s">
        <v>329</v>
      </c>
      <c r="J19" s="5">
        <v>35254</v>
      </c>
      <c r="K19" t="s">
        <v>68</v>
      </c>
      <c r="L19">
        <v>1</v>
      </c>
      <c r="M19" t="s">
        <v>68</v>
      </c>
      <c r="N19">
        <v>40</v>
      </c>
      <c r="O19" t="s">
        <v>133</v>
      </c>
      <c r="P19" t="s">
        <v>32</v>
      </c>
      <c r="Q19" t="s">
        <v>42</v>
      </c>
      <c r="R19" t="s">
        <v>34</v>
      </c>
      <c r="S19">
        <v>1760</v>
      </c>
      <c r="T19">
        <v>1825</v>
      </c>
      <c r="U19">
        <f t="shared" si="0"/>
        <v>1792.5</v>
      </c>
      <c r="W19">
        <v>14</v>
      </c>
      <c r="Z19" s="8" t="s">
        <v>341</v>
      </c>
      <c r="AA19">
        <v>1</v>
      </c>
      <c r="AB19" s="16">
        <f>AA19/AA23</f>
        <v>3.0303030303030304E-2</v>
      </c>
    </row>
    <row r="20" spans="1:28" x14ac:dyDescent="0.55000000000000004">
      <c r="B20">
        <v>46036</v>
      </c>
      <c r="C20" t="s">
        <v>326</v>
      </c>
      <c r="D20" t="s">
        <v>221</v>
      </c>
      <c r="E20">
        <v>1</v>
      </c>
      <c r="F20" t="s">
        <v>330</v>
      </c>
      <c r="H20" t="s">
        <v>205</v>
      </c>
      <c r="I20" t="s">
        <v>329</v>
      </c>
      <c r="J20" s="5">
        <v>35254</v>
      </c>
      <c r="K20" t="s">
        <v>68</v>
      </c>
      <c r="L20">
        <v>1</v>
      </c>
      <c r="M20" t="s">
        <v>68</v>
      </c>
      <c r="N20">
        <v>10</v>
      </c>
      <c r="O20" t="s">
        <v>133</v>
      </c>
      <c r="P20" t="s">
        <v>61</v>
      </c>
      <c r="Q20" t="s">
        <v>42</v>
      </c>
      <c r="R20" t="s">
        <v>34</v>
      </c>
      <c r="S20">
        <v>1760</v>
      </c>
      <c r="T20">
        <v>1825</v>
      </c>
      <c r="U20">
        <f t="shared" si="0"/>
        <v>1792.5</v>
      </c>
      <c r="W20">
        <v>14</v>
      </c>
      <c r="Z20" s="8" t="s">
        <v>342</v>
      </c>
      <c r="AA20">
        <v>2</v>
      </c>
      <c r="AB20" s="16">
        <f>AA20/AA23</f>
        <v>6.0606060606060608E-2</v>
      </c>
    </row>
    <row r="21" spans="1:28" ht="14.7" thickBot="1" x14ac:dyDescent="0.6">
      <c r="B21">
        <v>46087</v>
      </c>
      <c r="C21" t="s">
        <v>326</v>
      </c>
      <c r="D21" t="s">
        <v>221</v>
      </c>
      <c r="E21">
        <v>2</v>
      </c>
      <c r="F21" t="s">
        <v>331</v>
      </c>
      <c r="H21" t="s">
        <v>205</v>
      </c>
      <c r="I21" t="s">
        <v>329</v>
      </c>
      <c r="J21" s="5">
        <v>35262</v>
      </c>
      <c r="K21" t="s">
        <v>68</v>
      </c>
      <c r="L21">
        <v>1</v>
      </c>
      <c r="M21" t="s">
        <v>68</v>
      </c>
      <c r="N21">
        <v>15</v>
      </c>
      <c r="O21" t="s">
        <v>133</v>
      </c>
      <c r="P21" t="s">
        <v>61</v>
      </c>
      <c r="Q21" t="s">
        <v>42</v>
      </c>
      <c r="R21" t="s">
        <v>34</v>
      </c>
      <c r="S21">
        <v>1760</v>
      </c>
      <c r="T21">
        <v>1825</v>
      </c>
      <c r="U21">
        <f t="shared" si="0"/>
        <v>1792.5</v>
      </c>
      <c r="W21">
        <v>14</v>
      </c>
      <c r="Z21" s="11" t="s">
        <v>343</v>
      </c>
      <c r="AA21">
        <v>1</v>
      </c>
      <c r="AB21" s="16">
        <f>AA21/AA23</f>
        <v>3.0303030303030304E-2</v>
      </c>
    </row>
    <row r="22" spans="1:28" ht="14.7" thickBot="1" x14ac:dyDescent="0.6">
      <c r="A22" t="s">
        <v>177</v>
      </c>
      <c r="B22">
        <v>35051</v>
      </c>
      <c r="C22" t="s">
        <v>287</v>
      </c>
      <c r="D22" t="s">
        <v>181</v>
      </c>
      <c r="E22">
        <v>12</v>
      </c>
      <c r="F22" t="s">
        <v>288</v>
      </c>
      <c r="H22" t="s">
        <v>205</v>
      </c>
      <c r="I22" t="s">
        <v>289</v>
      </c>
      <c r="J22" s="5">
        <v>34901</v>
      </c>
      <c r="K22" t="s">
        <v>290</v>
      </c>
      <c r="L22">
        <v>1</v>
      </c>
      <c r="M22" t="s">
        <v>291</v>
      </c>
      <c r="U22">
        <f t="shared" si="0"/>
        <v>0</v>
      </c>
      <c r="Z22" s="13" t="s">
        <v>346</v>
      </c>
      <c r="AA22">
        <v>1</v>
      </c>
      <c r="AB22" s="16">
        <f>AA22/AA23</f>
        <v>3.0303030303030304E-2</v>
      </c>
    </row>
    <row r="23" spans="1:28" ht="14.7" thickTop="1" x14ac:dyDescent="0.55000000000000004">
      <c r="A23" t="s">
        <v>177</v>
      </c>
      <c r="B23">
        <v>16037</v>
      </c>
      <c r="C23" t="s">
        <v>228</v>
      </c>
      <c r="D23" t="s">
        <v>203</v>
      </c>
      <c r="E23">
        <v>5</v>
      </c>
      <c r="F23" t="s">
        <v>229</v>
      </c>
      <c r="I23" t="s">
        <v>230</v>
      </c>
      <c r="J23" s="5">
        <v>34526</v>
      </c>
      <c r="K23" t="s">
        <v>231</v>
      </c>
      <c r="L23">
        <v>1</v>
      </c>
      <c r="M23" t="s">
        <v>232</v>
      </c>
      <c r="N23">
        <v>20</v>
      </c>
      <c r="O23" t="s">
        <v>196</v>
      </c>
      <c r="P23" t="s">
        <v>233</v>
      </c>
      <c r="Q23" t="s">
        <v>42</v>
      </c>
      <c r="R23" t="s">
        <v>197</v>
      </c>
      <c r="U23">
        <f t="shared" si="0"/>
        <v>0</v>
      </c>
      <c r="AA23">
        <f>SUM(AA15:AA22)</f>
        <v>33</v>
      </c>
    </row>
    <row r="24" spans="1:28" x14ac:dyDescent="0.55000000000000004">
      <c r="A24" t="s">
        <v>177</v>
      </c>
      <c r="B24">
        <v>29000</v>
      </c>
      <c r="C24" t="s">
        <v>274</v>
      </c>
      <c r="D24" t="s">
        <v>218</v>
      </c>
      <c r="E24">
        <v>1</v>
      </c>
      <c r="I24" t="s">
        <v>275</v>
      </c>
      <c r="J24" s="5">
        <v>34871</v>
      </c>
      <c r="K24" t="s">
        <v>26</v>
      </c>
      <c r="L24">
        <v>1</v>
      </c>
      <c r="M24" t="s">
        <v>27</v>
      </c>
      <c r="N24">
        <v>30</v>
      </c>
      <c r="O24" t="s">
        <v>90</v>
      </c>
      <c r="P24" t="s">
        <v>32</v>
      </c>
      <c r="Q24" t="s">
        <v>42</v>
      </c>
      <c r="R24" t="s">
        <v>197</v>
      </c>
      <c r="U24">
        <f t="shared" si="0"/>
        <v>0</v>
      </c>
    </row>
    <row r="25" spans="1:28" x14ac:dyDescent="0.55000000000000004">
      <c r="A25" t="s">
        <v>177</v>
      </c>
      <c r="B25">
        <v>27296</v>
      </c>
      <c r="C25" t="s">
        <v>264</v>
      </c>
      <c r="D25" t="s">
        <v>218</v>
      </c>
      <c r="E25">
        <v>9</v>
      </c>
      <c r="F25" t="s">
        <v>265</v>
      </c>
      <c r="G25" t="s">
        <v>266</v>
      </c>
      <c r="H25" t="s">
        <v>267</v>
      </c>
      <c r="I25" t="s">
        <v>268</v>
      </c>
      <c r="J25" s="5">
        <v>34901</v>
      </c>
      <c r="K25" t="s">
        <v>269</v>
      </c>
      <c r="L25">
        <v>1</v>
      </c>
      <c r="M25" t="s">
        <v>270</v>
      </c>
      <c r="U25">
        <f t="shared" si="0"/>
        <v>0</v>
      </c>
    </row>
    <row r="26" spans="1:28" x14ac:dyDescent="0.55000000000000004">
      <c r="A26" t="s">
        <v>177</v>
      </c>
      <c r="B26">
        <v>4159</v>
      </c>
      <c r="C26" t="s">
        <v>189</v>
      </c>
      <c r="D26" t="s">
        <v>190</v>
      </c>
      <c r="E26">
        <v>12</v>
      </c>
      <c r="F26" t="s">
        <v>191</v>
      </c>
      <c r="H26" t="s">
        <v>192</v>
      </c>
      <c r="I26" t="s">
        <v>193</v>
      </c>
      <c r="J26" s="5">
        <v>34548</v>
      </c>
      <c r="K26" t="s">
        <v>194</v>
      </c>
      <c r="L26">
        <v>1</v>
      </c>
      <c r="M26" t="s">
        <v>195</v>
      </c>
      <c r="N26">
        <v>15</v>
      </c>
      <c r="O26" t="s">
        <v>196</v>
      </c>
      <c r="P26" t="s">
        <v>32</v>
      </c>
      <c r="Q26" t="s">
        <v>42</v>
      </c>
      <c r="R26" t="s">
        <v>197</v>
      </c>
      <c r="U26">
        <f t="shared" si="0"/>
        <v>0</v>
      </c>
    </row>
    <row r="27" spans="1:28" x14ac:dyDescent="0.55000000000000004">
      <c r="A27" t="s">
        <v>177</v>
      </c>
      <c r="B27">
        <v>18159</v>
      </c>
      <c r="C27" t="s">
        <v>234</v>
      </c>
      <c r="D27" t="s">
        <v>203</v>
      </c>
      <c r="E27">
        <v>7</v>
      </c>
      <c r="F27" t="s">
        <v>238</v>
      </c>
      <c r="H27" t="s">
        <v>192</v>
      </c>
      <c r="I27" t="s">
        <v>239</v>
      </c>
      <c r="J27" s="5">
        <v>34535</v>
      </c>
      <c r="K27" t="s">
        <v>240</v>
      </c>
      <c r="L27">
        <v>1</v>
      </c>
      <c r="M27" t="s">
        <v>241</v>
      </c>
      <c r="U27">
        <f t="shared" si="0"/>
        <v>0</v>
      </c>
    </row>
    <row r="28" spans="1:28" x14ac:dyDescent="0.55000000000000004">
      <c r="A28" t="s">
        <v>177</v>
      </c>
      <c r="B28">
        <v>18428</v>
      </c>
      <c r="C28" t="s">
        <v>234</v>
      </c>
      <c r="D28" t="s">
        <v>242</v>
      </c>
      <c r="E28">
        <v>11</v>
      </c>
      <c r="F28" t="s">
        <v>243</v>
      </c>
      <c r="H28" t="s">
        <v>205</v>
      </c>
      <c r="I28" t="s">
        <v>244</v>
      </c>
      <c r="J28" s="5">
        <v>34886</v>
      </c>
      <c r="K28" t="s">
        <v>245</v>
      </c>
      <c r="L28">
        <v>1</v>
      </c>
      <c r="U28">
        <f t="shared" si="0"/>
        <v>0</v>
      </c>
    </row>
    <row r="29" spans="1:28" x14ac:dyDescent="0.55000000000000004">
      <c r="A29" t="s">
        <v>177</v>
      </c>
      <c r="B29">
        <v>40002</v>
      </c>
      <c r="C29" t="s">
        <v>295</v>
      </c>
      <c r="D29" t="s">
        <v>199</v>
      </c>
      <c r="E29">
        <v>10</v>
      </c>
      <c r="F29" t="s">
        <v>298</v>
      </c>
      <c r="J29" s="5">
        <v>34906</v>
      </c>
      <c r="K29" t="s">
        <v>299</v>
      </c>
      <c r="L29">
        <v>1</v>
      </c>
      <c r="U29">
        <f t="shared" si="0"/>
        <v>0</v>
      </c>
    </row>
    <row r="30" spans="1:28" x14ac:dyDescent="0.55000000000000004">
      <c r="A30" t="s">
        <v>177</v>
      </c>
      <c r="B30">
        <v>36084</v>
      </c>
      <c r="C30" t="s">
        <v>292</v>
      </c>
      <c r="D30" t="s">
        <v>190</v>
      </c>
      <c r="E30">
        <v>8</v>
      </c>
      <c r="F30" t="s">
        <v>293</v>
      </c>
      <c r="I30" t="s">
        <v>294</v>
      </c>
      <c r="J30" s="5">
        <v>34905</v>
      </c>
      <c r="K30" t="s">
        <v>68</v>
      </c>
      <c r="L30">
        <v>1</v>
      </c>
      <c r="M30" t="s">
        <v>68</v>
      </c>
      <c r="N30">
        <v>15</v>
      </c>
      <c r="O30" t="s">
        <v>60</v>
      </c>
      <c r="P30" t="s">
        <v>61</v>
      </c>
      <c r="Q30" t="s">
        <v>42</v>
      </c>
      <c r="R30" t="s">
        <v>34</v>
      </c>
      <c r="S30">
        <v>1760</v>
      </c>
      <c r="T30">
        <v>1825</v>
      </c>
      <c r="U30">
        <f t="shared" si="0"/>
        <v>1792.5</v>
      </c>
    </row>
    <row r="31" spans="1:28" x14ac:dyDescent="0.55000000000000004">
      <c r="A31" t="s">
        <v>177</v>
      </c>
      <c r="B31">
        <v>42003</v>
      </c>
      <c r="C31" t="s">
        <v>310</v>
      </c>
      <c r="D31" t="s">
        <v>199</v>
      </c>
      <c r="E31">
        <v>2</v>
      </c>
      <c r="F31" t="s">
        <v>311</v>
      </c>
      <c r="H31" t="s">
        <v>205</v>
      </c>
      <c r="I31" t="s">
        <v>312</v>
      </c>
      <c r="J31" s="5">
        <v>35247</v>
      </c>
      <c r="K31" t="s">
        <v>68</v>
      </c>
      <c r="L31">
        <v>1</v>
      </c>
      <c r="M31" t="s">
        <v>68</v>
      </c>
      <c r="N31">
        <v>30</v>
      </c>
      <c r="O31" t="s">
        <v>31</v>
      </c>
      <c r="P31" t="s">
        <v>32</v>
      </c>
      <c r="Q31" t="s">
        <v>42</v>
      </c>
      <c r="R31" t="s">
        <v>34</v>
      </c>
      <c r="S31">
        <v>1760</v>
      </c>
      <c r="T31">
        <v>1825</v>
      </c>
      <c r="U31">
        <f t="shared" si="0"/>
        <v>1792.5</v>
      </c>
    </row>
    <row r="32" spans="1:28" x14ac:dyDescent="0.55000000000000004">
      <c r="A32" t="s">
        <v>177</v>
      </c>
      <c r="B32">
        <v>43008</v>
      </c>
      <c r="C32" t="s">
        <v>313</v>
      </c>
      <c r="D32" t="s">
        <v>190</v>
      </c>
      <c r="E32">
        <v>1</v>
      </c>
      <c r="F32">
        <v>6</v>
      </c>
      <c r="H32" t="s">
        <v>205</v>
      </c>
      <c r="I32" t="s">
        <v>314</v>
      </c>
      <c r="J32" s="5">
        <v>35247</v>
      </c>
      <c r="K32" t="s">
        <v>68</v>
      </c>
      <c r="L32">
        <v>1</v>
      </c>
      <c r="M32" t="s">
        <v>68</v>
      </c>
      <c r="N32">
        <v>30</v>
      </c>
      <c r="O32" t="s">
        <v>31</v>
      </c>
      <c r="P32" t="s">
        <v>315</v>
      </c>
      <c r="Q32" t="s">
        <v>42</v>
      </c>
      <c r="R32" t="s">
        <v>34</v>
      </c>
      <c r="S32">
        <v>1760</v>
      </c>
      <c r="T32">
        <v>1825</v>
      </c>
      <c r="U32">
        <f t="shared" si="0"/>
        <v>1792.5</v>
      </c>
    </row>
    <row r="33" spans="1:22" x14ac:dyDescent="0.55000000000000004">
      <c r="B33">
        <v>46028</v>
      </c>
      <c r="C33" t="s">
        <v>326</v>
      </c>
      <c r="D33" t="s">
        <v>327</v>
      </c>
      <c r="E33">
        <v>1</v>
      </c>
      <c r="F33" t="s">
        <v>328</v>
      </c>
      <c r="H33" t="s">
        <v>205</v>
      </c>
      <c r="I33" t="s">
        <v>329</v>
      </c>
      <c r="J33" s="5">
        <v>35249</v>
      </c>
      <c r="K33" t="s">
        <v>68</v>
      </c>
      <c r="L33">
        <v>1</v>
      </c>
      <c r="M33" t="s">
        <v>68</v>
      </c>
      <c r="N33">
        <v>10</v>
      </c>
      <c r="O33" t="s">
        <v>31</v>
      </c>
      <c r="P33" t="s">
        <v>32</v>
      </c>
      <c r="Q33" t="s">
        <v>42</v>
      </c>
      <c r="R33" t="s">
        <v>34</v>
      </c>
      <c r="S33">
        <v>1760</v>
      </c>
      <c r="T33">
        <v>1825</v>
      </c>
      <c r="U33">
        <f t="shared" si="0"/>
        <v>1792.5</v>
      </c>
    </row>
    <row r="34" spans="1:22" x14ac:dyDescent="0.55000000000000004">
      <c r="A34" t="s">
        <v>177</v>
      </c>
      <c r="B34">
        <v>23056</v>
      </c>
      <c r="C34" t="s">
        <v>250</v>
      </c>
      <c r="D34" t="s">
        <v>181</v>
      </c>
      <c r="E34">
        <v>7</v>
      </c>
      <c r="F34">
        <v>5.57</v>
      </c>
      <c r="H34" t="s">
        <v>251</v>
      </c>
      <c r="I34" t="s">
        <v>252</v>
      </c>
      <c r="J34" s="5">
        <v>34898</v>
      </c>
      <c r="K34" t="s">
        <v>68</v>
      </c>
      <c r="L34">
        <v>1</v>
      </c>
      <c r="M34" t="s">
        <v>253</v>
      </c>
      <c r="N34">
        <v>70</v>
      </c>
      <c r="O34" t="s">
        <v>31</v>
      </c>
      <c r="P34" t="s">
        <v>32</v>
      </c>
      <c r="Q34" t="s">
        <v>188</v>
      </c>
      <c r="R34" t="s">
        <v>34</v>
      </c>
      <c r="S34">
        <v>1760</v>
      </c>
      <c r="T34">
        <v>1825</v>
      </c>
      <c r="U34">
        <f t="shared" si="0"/>
        <v>1792.5</v>
      </c>
    </row>
    <row r="35" spans="1:22" x14ac:dyDescent="0.55000000000000004">
      <c r="A35" t="s">
        <v>177</v>
      </c>
      <c r="B35">
        <v>7075</v>
      </c>
      <c r="C35" t="s">
        <v>213</v>
      </c>
      <c r="D35" t="s">
        <v>181</v>
      </c>
      <c r="E35">
        <v>6</v>
      </c>
      <c r="F35" t="s">
        <v>214</v>
      </c>
      <c r="H35" t="s">
        <v>215</v>
      </c>
      <c r="I35" t="s">
        <v>216</v>
      </c>
      <c r="J35" s="5">
        <v>34534</v>
      </c>
      <c r="K35" t="s">
        <v>210</v>
      </c>
      <c r="L35">
        <v>1</v>
      </c>
      <c r="M35" t="s">
        <v>217</v>
      </c>
      <c r="N35">
        <v>10</v>
      </c>
      <c r="O35" t="s">
        <v>31</v>
      </c>
      <c r="P35" t="s">
        <v>32</v>
      </c>
      <c r="Q35" t="s">
        <v>42</v>
      </c>
      <c r="R35" t="s">
        <v>43</v>
      </c>
      <c r="S35">
        <v>1800</v>
      </c>
      <c r="T35">
        <v>1850</v>
      </c>
      <c r="U35">
        <f t="shared" si="0"/>
        <v>1825</v>
      </c>
    </row>
    <row r="36" spans="1:22" x14ac:dyDescent="0.55000000000000004">
      <c r="A36" t="s">
        <v>177</v>
      </c>
      <c r="B36">
        <v>40270</v>
      </c>
      <c r="C36" t="s">
        <v>301</v>
      </c>
      <c r="D36" t="s">
        <v>218</v>
      </c>
      <c r="E36">
        <v>5</v>
      </c>
      <c r="F36" t="s">
        <v>302</v>
      </c>
      <c r="I36" t="s">
        <v>303</v>
      </c>
      <c r="J36" s="5">
        <v>35275</v>
      </c>
      <c r="K36" t="s">
        <v>210</v>
      </c>
      <c r="L36">
        <v>1</v>
      </c>
      <c r="M36" t="s">
        <v>304</v>
      </c>
      <c r="N36">
        <v>20</v>
      </c>
      <c r="O36" t="s">
        <v>31</v>
      </c>
      <c r="P36" t="s">
        <v>32</v>
      </c>
      <c r="Q36" t="s">
        <v>42</v>
      </c>
      <c r="R36" t="s">
        <v>43</v>
      </c>
      <c r="S36">
        <v>1800</v>
      </c>
      <c r="T36">
        <v>1850</v>
      </c>
      <c r="U36">
        <f t="shared" si="0"/>
        <v>1825</v>
      </c>
    </row>
    <row r="37" spans="1:22" x14ac:dyDescent="0.55000000000000004">
      <c r="A37" t="s">
        <v>177</v>
      </c>
      <c r="B37">
        <v>30012</v>
      </c>
      <c r="C37" t="s">
        <v>276</v>
      </c>
      <c r="D37" t="s">
        <v>181</v>
      </c>
      <c r="E37">
        <v>1</v>
      </c>
      <c r="H37" t="s">
        <v>205</v>
      </c>
      <c r="I37" t="s">
        <v>277</v>
      </c>
      <c r="J37" s="5">
        <v>34878</v>
      </c>
      <c r="K37" t="s">
        <v>210</v>
      </c>
      <c r="L37">
        <v>1</v>
      </c>
      <c r="M37" t="s">
        <v>278</v>
      </c>
      <c r="N37">
        <v>15</v>
      </c>
      <c r="O37" t="s">
        <v>172</v>
      </c>
      <c r="P37" t="s">
        <v>123</v>
      </c>
      <c r="Q37" t="s">
        <v>42</v>
      </c>
      <c r="R37" t="s">
        <v>43</v>
      </c>
      <c r="S37">
        <v>1800</v>
      </c>
      <c r="T37">
        <v>1850</v>
      </c>
      <c r="U37">
        <f t="shared" si="0"/>
        <v>1825</v>
      </c>
    </row>
    <row r="38" spans="1:22" x14ac:dyDescent="0.55000000000000004">
      <c r="A38" t="s">
        <v>177</v>
      </c>
      <c r="B38">
        <v>18005</v>
      </c>
      <c r="C38" t="s">
        <v>234</v>
      </c>
      <c r="D38" t="s">
        <v>221</v>
      </c>
      <c r="E38">
        <v>2</v>
      </c>
      <c r="F38">
        <v>5.97</v>
      </c>
      <c r="H38" t="s">
        <v>235</v>
      </c>
      <c r="I38" t="s">
        <v>236</v>
      </c>
      <c r="J38" s="5">
        <v>34512</v>
      </c>
      <c r="K38" t="s">
        <v>210</v>
      </c>
      <c r="L38">
        <v>1</v>
      </c>
      <c r="M38" t="s">
        <v>237</v>
      </c>
      <c r="N38">
        <v>30</v>
      </c>
      <c r="O38" t="s">
        <v>31</v>
      </c>
      <c r="P38" t="s">
        <v>32</v>
      </c>
      <c r="Q38" t="s">
        <v>42</v>
      </c>
      <c r="R38" t="s">
        <v>43</v>
      </c>
      <c r="S38">
        <v>1800</v>
      </c>
      <c r="T38">
        <v>1850</v>
      </c>
      <c r="U38">
        <f t="shared" si="0"/>
        <v>1825</v>
      </c>
    </row>
    <row r="39" spans="1:22" x14ac:dyDescent="0.55000000000000004">
      <c r="A39" t="s">
        <v>177</v>
      </c>
      <c r="B39">
        <v>10072</v>
      </c>
      <c r="C39" t="s">
        <v>220</v>
      </c>
      <c r="D39" t="s">
        <v>221</v>
      </c>
      <c r="E39">
        <v>6</v>
      </c>
      <c r="F39" t="s">
        <v>222</v>
      </c>
      <c r="H39" t="s">
        <v>205</v>
      </c>
      <c r="I39" t="s">
        <v>223</v>
      </c>
      <c r="J39" s="5">
        <v>34544</v>
      </c>
      <c r="K39" t="s">
        <v>54</v>
      </c>
      <c r="L39">
        <v>1</v>
      </c>
      <c r="M39" t="s">
        <v>54</v>
      </c>
      <c r="N39">
        <v>15</v>
      </c>
      <c r="O39" t="s">
        <v>60</v>
      </c>
      <c r="P39" t="s">
        <v>32</v>
      </c>
      <c r="Q39" t="s">
        <v>42</v>
      </c>
      <c r="R39" t="s">
        <v>34</v>
      </c>
      <c r="S39">
        <v>1800</v>
      </c>
      <c r="T39">
        <v>1850</v>
      </c>
      <c r="U39">
        <f t="shared" si="0"/>
        <v>1825</v>
      </c>
    </row>
    <row r="40" spans="1:22" x14ac:dyDescent="0.55000000000000004">
      <c r="A40" t="s">
        <v>177</v>
      </c>
      <c r="B40">
        <v>7103</v>
      </c>
      <c r="C40" t="s">
        <v>213</v>
      </c>
      <c r="D40" t="s">
        <v>218</v>
      </c>
      <c r="E40">
        <v>8</v>
      </c>
      <c r="F40" t="s">
        <v>219</v>
      </c>
      <c r="H40" t="s">
        <v>192</v>
      </c>
      <c r="I40" t="s">
        <v>216</v>
      </c>
      <c r="J40" s="5">
        <v>34541</v>
      </c>
      <c r="K40" t="s">
        <v>153</v>
      </c>
      <c r="L40">
        <v>1</v>
      </c>
      <c r="M40" t="s">
        <v>154</v>
      </c>
      <c r="N40">
        <v>15</v>
      </c>
      <c r="O40" t="s">
        <v>31</v>
      </c>
      <c r="P40" t="s">
        <v>123</v>
      </c>
      <c r="Q40" t="s">
        <v>42</v>
      </c>
      <c r="R40" t="s">
        <v>156</v>
      </c>
      <c r="S40">
        <v>1829</v>
      </c>
      <c r="T40">
        <v>1860</v>
      </c>
      <c r="U40">
        <f t="shared" si="0"/>
        <v>1844.5</v>
      </c>
    </row>
    <row r="41" spans="1:22" x14ac:dyDescent="0.55000000000000004">
      <c r="A41" t="s">
        <v>177</v>
      </c>
      <c r="B41">
        <v>40022</v>
      </c>
      <c r="C41" t="s">
        <v>295</v>
      </c>
      <c r="D41" t="s">
        <v>199</v>
      </c>
      <c r="E41">
        <v>10</v>
      </c>
      <c r="F41" t="s">
        <v>298</v>
      </c>
      <c r="J41" s="5">
        <v>34906</v>
      </c>
      <c r="K41" t="s">
        <v>153</v>
      </c>
      <c r="L41">
        <v>1</v>
      </c>
      <c r="M41" t="s">
        <v>300</v>
      </c>
      <c r="N41">
        <v>15</v>
      </c>
      <c r="O41" t="s">
        <v>31</v>
      </c>
      <c r="P41" t="s">
        <v>32</v>
      </c>
      <c r="Q41" t="s">
        <v>42</v>
      </c>
      <c r="R41" t="s">
        <v>156</v>
      </c>
      <c r="S41">
        <v>1829</v>
      </c>
      <c r="T41">
        <v>1860</v>
      </c>
      <c r="U41">
        <f t="shared" si="0"/>
        <v>1844.5</v>
      </c>
    </row>
    <row r="42" spans="1:22" x14ac:dyDescent="0.55000000000000004">
      <c r="U42">
        <f>AVERAGE(U10:U41)</f>
        <v>1358.3125</v>
      </c>
    </row>
    <row r="43" spans="1:22" x14ac:dyDescent="0.55000000000000004">
      <c r="U43">
        <f>STDEV(U10:U41)</f>
        <v>796.96016970534617</v>
      </c>
      <c r="V43">
        <f>STDEV(U2:U21)</f>
        <v>40.956804909819972</v>
      </c>
    </row>
  </sheetData>
  <sortState ref="A2:W42">
    <sortCondition ref="M2:M42"/>
  </sortState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36"/>
  <sheetViews>
    <sheetView topLeftCell="F1" workbookViewId="0">
      <selection activeCell="P25" sqref="L17:P25"/>
    </sheetView>
  </sheetViews>
  <sheetFormatPr defaultRowHeight="14.4" x14ac:dyDescent="0.55000000000000004"/>
  <cols>
    <col min="2" max="2" width="39" bestFit="1" customWidth="1"/>
    <col min="7" max="7" width="27.68359375" bestFit="1" customWidth="1"/>
    <col min="12" max="12" width="39" bestFit="1" customWidth="1"/>
    <col min="13" max="13" width="11.41796875" customWidth="1"/>
    <col min="15" max="15" width="17.89453125" customWidth="1"/>
  </cols>
  <sheetData>
    <row r="1" spans="2:17" ht="15" thickTop="1" thickBot="1" x14ac:dyDescent="0.6">
      <c r="B1" s="6" t="s">
        <v>334</v>
      </c>
      <c r="C1" s="7" t="s">
        <v>335</v>
      </c>
      <c r="D1" s="7" t="s">
        <v>336</v>
      </c>
      <c r="G1" s="6" t="s">
        <v>334</v>
      </c>
      <c r="H1" s="7" t="s">
        <v>335</v>
      </c>
      <c r="I1" s="17" t="s">
        <v>336</v>
      </c>
      <c r="L1" t="s">
        <v>348</v>
      </c>
      <c r="M1" t="s">
        <v>335</v>
      </c>
      <c r="N1" t="s">
        <v>12</v>
      </c>
      <c r="O1" t="s">
        <v>358</v>
      </c>
      <c r="P1" t="s">
        <v>359</v>
      </c>
      <c r="Q1" t="s">
        <v>357</v>
      </c>
    </row>
    <row r="2" spans="2:17" x14ac:dyDescent="0.55000000000000004">
      <c r="B2" s="8" t="s">
        <v>337</v>
      </c>
      <c r="C2" s="9">
        <v>5</v>
      </c>
      <c r="D2" s="10">
        <f>C2/C9</f>
        <v>0.33333333333333331</v>
      </c>
      <c r="G2" s="8" t="s">
        <v>338</v>
      </c>
      <c r="H2" s="9">
        <v>4</v>
      </c>
      <c r="I2" s="18">
        <f>H2/H8</f>
        <v>0.4</v>
      </c>
      <c r="L2" t="s">
        <v>349</v>
      </c>
      <c r="M2">
        <v>1</v>
      </c>
      <c r="N2">
        <v>1829</v>
      </c>
      <c r="O2">
        <v>1860</v>
      </c>
      <c r="P2">
        <f>(Table2[[#This Row],[TPQ]]+Table2[[#This Row],[TAQ ]])/2</f>
        <v>1844.5</v>
      </c>
    </row>
    <row r="3" spans="2:17" x14ac:dyDescent="0.55000000000000004">
      <c r="B3" s="8" t="s">
        <v>338</v>
      </c>
      <c r="C3" s="9">
        <v>4</v>
      </c>
      <c r="D3" s="10">
        <f>C3/C9</f>
        <v>0.26666666666666666</v>
      </c>
      <c r="G3" s="8" t="s">
        <v>339</v>
      </c>
      <c r="H3" s="9">
        <v>2</v>
      </c>
      <c r="I3" s="18">
        <f>H3/H8</f>
        <v>0.2</v>
      </c>
      <c r="L3" t="s">
        <v>349</v>
      </c>
      <c r="M3">
        <v>1</v>
      </c>
      <c r="N3">
        <v>1829</v>
      </c>
      <c r="O3">
        <v>1860</v>
      </c>
      <c r="P3">
        <f>(Table2[[#This Row],[TPQ]]+Table2[[#This Row],[TAQ ]])/2</f>
        <v>1844.5</v>
      </c>
    </row>
    <row r="4" spans="2:17" x14ac:dyDescent="0.55000000000000004">
      <c r="B4" s="8" t="s">
        <v>339</v>
      </c>
      <c r="C4" s="9">
        <v>2</v>
      </c>
      <c r="D4" s="10">
        <f>C4/C9</f>
        <v>0.13333333333333333</v>
      </c>
      <c r="G4" s="8" t="s">
        <v>340</v>
      </c>
      <c r="H4" s="9">
        <v>1</v>
      </c>
      <c r="I4" s="18">
        <f>H4/H8</f>
        <v>0.1</v>
      </c>
      <c r="L4" t="s">
        <v>350</v>
      </c>
      <c r="M4">
        <v>1</v>
      </c>
      <c r="N4">
        <v>1792</v>
      </c>
      <c r="O4">
        <v>1825</v>
      </c>
      <c r="P4">
        <f>(Table2[[#This Row],[TPQ]]+Table2[[#This Row],[TAQ ]])/2</f>
        <v>1808.5</v>
      </c>
      <c r="Q4">
        <v>1</v>
      </c>
    </row>
    <row r="5" spans="2:17" x14ac:dyDescent="0.55000000000000004">
      <c r="B5" s="8" t="s">
        <v>340</v>
      </c>
      <c r="C5" s="9">
        <v>1</v>
      </c>
      <c r="D5" s="10">
        <f>C5/C9</f>
        <v>6.6666666666666666E-2</v>
      </c>
      <c r="G5" s="8" t="s">
        <v>341</v>
      </c>
      <c r="H5" s="9">
        <v>1</v>
      </c>
      <c r="I5" s="18">
        <f>H5/H8</f>
        <v>0.1</v>
      </c>
      <c r="L5" t="s">
        <v>351</v>
      </c>
      <c r="M5">
        <v>1</v>
      </c>
      <c r="N5">
        <v>1795</v>
      </c>
      <c r="O5">
        <v>1830</v>
      </c>
      <c r="P5">
        <f>(Table2[[#This Row],[TPQ]]+Table2[[#This Row],[TAQ ]])/2</f>
        <v>1812.5</v>
      </c>
      <c r="Q5">
        <v>1.5</v>
      </c>
    </row>
    <row r="6" spans="2:17" x14ac:dyDescent="0.55000000000000004">
      <c r="B6" s="8" t="s">
        <v>341</v>
      </c>
      <c r="C6" s="9">
        <v>1</v>
      </c>
      <c r="D6" s="10">
        <f>C6/C9</f>
        <v>6.6666666666666666E-2</v>
      </c>
      <c r="G6" s="8" t="s">
        <v>342</v>
      </c>
      <c r="H6" s="9">
        <v>1</v>
      </c>
      <c r="I6" s="18">
        <f>H6/H8</f>
        <v>0.1</v>
      </c>
      <c r="L6" t="s">
        <v>352</v>
      </c>
      <c r="M6">
        <v>1</v>
      </c>
      <c r="N6">
        <v>1792</v>
      </c>
      <c r="O6">
        <v>1825</v>
      </c>
      <c r="P6">
        <f>(Table2[[#This Row],[TPQ]]+Table2[[#This Row],[TAQ ]])/2</f>
        <v>1808.5</v>
      </c>
      <c r="Q6">
        <v>1</v>
      </c>
    </row>
    <row r="7" spans="2:17" ht="14.7" thickBot="1" x14ac:dyDescent="0.6">
      <c r="B7" s="8" t="s">
        <v>342</v>
      </c>
      <c r="C7" s="9">
        <v>1</v>
      </c>
      <c r="D7" s="10">
        <f>C7/C9</f>
        <v>6.6666666666666666E-2</v>
      </c>
      <c r="G7" s="11" t="s">
        <v>343</v>
      </c>
      <c r="H7" s="12">
        <v>1</v>
      </c>
      <c r="I7" s="18">
        <f>H7/H8</f>
        <v>0.1</v>
      </c>
      <c r="L7" t="s">
        <v>352</v>
      </c>
      <c r="M7">
        <v>1</v>
      </c>
      <c r="N7">
        <v>1792</v>
      </c>
      <c r="O7">
        <v>1825</v>
      </c>
      <c r="P7">
        <f>(Table2[[#This Row],[TPQ]]+Table2[[#This Row],[TAQ ]])/2</f>
        <v>1808.5</v>
      </c>
      <c r="Q7">
        <v>1</v>
      </c>
    </row>
    <row r="8" spans="2:17" ht="14.7" thickBot="1" x14ac:dyDescent="0.6">
      <c r="B8" s="11" t="s">
        <v>343</v>
      </c>
      <c r="C8" s="12">
        <v>1</v>
      </c>
      <c r="D8" s="10">
        <f>C8/C9</f>
        <v>6.6666666666666666E-2</v>
      </c>
      <c r="H8">
        <f>SUM(H2:H7)</f>
        <v>10</v>
      </c>
      <c r="I8" s="18"/>
      <c r="L8" t="s">
        <v>353</v>
      </c>
      <c r="M8">
        <v>1</v>
      </c>
      <c r="N8">
        <v>1815</v>
      </c>
      <c r="O8">
        <v>1830</v>
      </c>
      <c r="P8">
        <f>(Table2[[#This Row],[TPQ]]+Table2[[#This Row],[TAQ ]])/2</f>
        <v>1822.5</v>
      </c>
      <c r="Q8">
        <v>1.5</v>
      </c>
    </row>
    <row r="9" spans="2:17" ht="14.7" thickBot="1" x14ac:dyDescent="0.6">
      <c r="B9" s="13" t="s">
        <v>344</v>
      </c>
      <c r="C9" s="14">
        <v>15</v>
      </c>
      <c r="D9" s="15">
        <v>1</v>
      </c>
      <c r="I9" s="18"/>
      <c r="L9" t="s">
        <v>354</v>
      </c>
      <c r="M9">
        <v>1</v>
      </c>
      <c r="N9">
        <v>1818</v>
      </c>
      <c r="O9">
        <v>1852</v>
      </c>
      <c r="P9">
        <f>(Table2[[#This Row],[TPQ]]+Table2[[#This Row],[TAQ ]])/2</f>
        <v>1835</v>
      </c>
      <c r="Q9">
        <v>3</v>
      </c>
    </row>
    <row r="10" spans="2:17" ht="14.7" thickTop="1" x14ac:dyDescent="0.55000000000000004">
      <c r="I10" s="18"/>
      <c r="L10" t="s">
        <v>355</v>
      </c>
      <c r="M10">
        <v>1</v>
      </c>
      <c r="N10">
        <v>1792</v>
      </c>
      <c r="O10">
        <v>1825</v>
      </c>
      <c r="P10">
        <f>(Table2[[#This Row],[TPQ]]+Table2[[#This Row],[TAQ ]])/2</f>
        <v>1808.5</v>
      </c>
      <c r="Q10">
        <v>1</v>
      </c>
    </row>
    <row r="11" spans="2:17" x14ac:dyDescent="0.55000000000000004">
      <c r="I11" s="18"/>
      <c r="L11" t="s">
        <v>356</v>
      </c>
      <c r="M11">
        <v>1</v>
      </c>
      <c r="N11">
        <v>1829</v>
      </c>
      <c r="O11">
        <v>1860</v>
      </c>
      <c r="P11">
        <f>(Table2[[#This Row],[TPQ]]+Table2[[#This Row],[TAQ ]])/2</f>
        <v>1844.5</v>
      </c>
    </row>
    <row r="12" spans="2:17" x14ac:dyDescent="0.55000000000000004">
      <c r="I12" s="18"/>
      <c r="L12" s="19"/>
      <c r="M12" s="19"/>
      <c r="N12" s="19"/>
      <c r="O12" s="19"/>
      <c r="P12" s="19" t="s">
        <v>360</v>
      </c>
      <c r="Q12" s="19" t="s">
        <v>361</v>
      </c>
    </row>
    <row r="13" spans="2:17" ht="14.7" thickBot="1" x14ac:dyDescent="0.6">
      <c r="I13" s="18"/>
      <c r="P13">
        <f>STDEV(P4:P10)</f>
        <v>10.257981793520131</v>
      </c>
    </row>
    <row r="14" spans="2:17" ht="15" thickTop="1" thickBot="1" x14ac:dyDescent="0.6">
      <c r="B14" s="6" t="s">
        <v>334</v>
      </c>
      <c r="C14" t="s">
        <v>345</v>
      </c>
      <c r="D14" t="s">
        <v>336</v>
      </c>
      <c r="G14" s="6" t="s">
        <v>334</v>
      </c>
      <c r="H14" t="s">
        <v>345</v>
      </c>
      <c r="I14" s="18" t="s">
        <v>336</v>
      </c>
    </row>
    <row r="15" spans="2:17" x14ac:dyDescent="0.55000000000000004">
      <c r="B15" s="8" t="s">
        <v>337</v>
      </c>
      <c r="C15">
        <v>10</v>
      </c>
      <c r="D15" s="16">
        <f>C15/C23</f>
        <v>0.30303030303030304</v>
      </c>
      <c r="G15" s="8" t="s">
        <v>338</v>
      </c>
      <c r="H15">
        <v>14</v>
      </c>
      <c r="I15" s="18">
        <f>H15/H22</f>
        <v>0.60869565217391308</v>
      </c>
    </row>
    <row r="16" spans="2:17" x14ac:dyDescent="0.55000000000000004">
      <c r="B16" s="8" t="s">
        <v>338</v>
      </c>
      <c r="C16">
        <v>14</v>
      </c>
      <c r="D16" s="16">
        <f>C16/C23</f>
        <v>0.42424242424242425</v>
      </c>
      <c r="G16" s="8" t="s">
        <v>339</v>
      </c>
      <c r="H16">
        <v>2</v>
      </c>
      <c r="I16" s="18">
        <f>H16/H22</f>
        <v>8.6956521739130432E-2</v>
      </c>
    </row>
    <row r="17" spans="2:16" ht="14.7" thickBot="1" x14ac:dyDescent="0.6">
      <c r="B17" s="8" t="s">
        <v>339</v>
      </c>
      <c r="C17">
        <v>2</v>
      </c>
      <c r="D17" s="16">
        <f>C17/C23</f>
        <v>6.0606060606060608E-2</v>
      </c>
      <c r="G17" s="8" t="s">
        <v>340</v>
      </c>
      <c r="H17">
        <v>2</v>
      </c>
      <c r="I17" s="18">
        <f>H17/H22</f>
        <v>8.6956521739130432E-2</v>
      </c>
      <c r="L17" s="32" t="s">
        <v>396</v>
      </c>
      <c r="M17" s="33" t="s">
        <v>391</v>
      </c>
      <c r="N17" s="33" t="s">
        <v>392</v>
      </c>
      <c r="O17" s="33" t="s">
        <v>393</v>
      </c>
      <c r="P17" s="33" t="s">
        <v>394</v>
      </c>
    </row>
    <row r="18" spans="2:16" ht="14.7" thickTop="1" x14ac:dyDescent="0.55000000000000004">
      <c r="B18" s="8" t="s">
        <v>340</v>
      </c>
      <c r="C18">
        <v>2</v>
      </c>
      <c r="D18" s="16">
        <f>C18/C23</f>
        <v>6.0606060606060608E-2</v>
      </c>
      <c r="G18" s="8" t="s">
        <v>342</v>
      </c>
      <c r="H18">
        <v>2</v>
      </c>
      <c r="I18" s="18">
        <f>H18/H22</f>
        <v>8.6956521739130432E-2</v>
      </c>
      <c r="L18" s="22" t="s">
        <v>350</v>
      </c>
      <c r="M18" s="22">
        <v>1</v>
      </c>
      <c r="N18" s="22">
        <v>1</v>
      </c>
      <c r="O18" s="22">
        <v>1</v>
      </c>
      <c r="P18" s="29">
        <f>N18/N25</f>
        <v>0.14285714285714285</v>
      </c>
    </row>
    <row r="19" spans="2:16" x14ac:dyDescent="0.55000000000000004">
      <c r="B19" s="8" t="s">
        <v>341</v>
      </c>
      <c r="C19">
        <v>1</v>
      </c>
      <c r="D19" s="16">
        <f>C19/C23</f>
        <v>3.0303030303030304E-2</v>
      </c>
      <c r="G19" s="8" t="s">
        <v>341</v>
      </c>
      <c r="H19">
        <v>1</v>
      </c>
      <c r="I19" s="18">
        <f>H19/H22</f>
        <v>4.3478260869565216E-2</v>
      </c>
      <c r="L19" s="21" t="s">
        <v>351</v>
      </c>
      <c r="M19" s="21">
        <v>1.5</v>
      </c>
      <c r="N19" s="21">
        <v>1</v>
      </c>
      <c r="O19" s="21">
        <v>1.5</v>
      </c>
      <c r="P19" s="29">
        <f>N19/N25</f>
        <v>0.14285714285714285</v>
      </c>
    </row>
    <row r="20" spans="2:16" ht="14.7" thickBot="1" x14ac:dyDescent="0.6">
      <c r="B20" s="8" t="s">
        <v>342</v>
      </c>
      <c r="C20">
        <v>2</v>
      </c>
      <c r="D20" s="16">
        <f>C20/C23</f>
        <v>6.0606060606060608E-2</v>
      </c>
      <c r="G20" s="11" t="s">
        <v>343</v>
      </c>
      <c r="H20">
        <v>1</v>
      </c>
      <c r="I20" s="18">
        <f>H20/H22</f>
        <v>4.3478260869565216E-2</v>
      </c>
      <c r="L20" s="22" t="s">
        <v>352</v>
      </c>
      <c r="M20" s="22">
        <v>1</v>
      </c>
      <c r="N20" s="22">
        <v>1</v>
      </c>
      <c r="O20" s="22">
        <v>1</v>
      </c>
      <c r="P20" s="29">
        <f>N20/N25</f>
        <v>0.14285714285714285</v>
      </c>
    </row>
    <row r="21" spans="2:16" ht="14.7" thickBot="1" x14ac:dyDescent="0.6">
      <c r="B21" s="11" t="s">
        <v>343</v>
      </c>
      <c r="C21">
        <v>1</v>
      </c>
      <c r="D21" s="16">
        <f>C21/C23</f>
        <v>3.0303030303030304E-2</v>
      </c>
      <c r="G21" s="13" t="s">
        <v>346</v>
      </c>
      <c r="H21">
        <v>1</v>
      </c>
      <c r="I21" s="18">
        <f>H21/H22</f>
        <v>4.3478260869565216E-2</v>
      </c>
      <c r="L21" s="21" t="s">
        <v>352</v>
      </c>
      <c r="M21" s="21">
        <v>1</v>
      </c>
      <c r="N21" s="21">
        <v>1</v>
      </c>
      <c r="O21" s="21">
        <v>1</v>
      </c>
      <c r="P21" s="29">
        <f>N21/N25</f>
        <v>0.14285714285714285</v>
      </c>
    </row>
    <row r="22" spans="2:16" ht="14.7" thickBot="1" x14ac:dyDescent="0.6">
      <c r="B22" s="13" t="s">
        <v>346</v>
      </c>
      <c r="C22">
        <v>1</v>
      </c>
      <c r="D22" s="16">
        <f>C22/C23</f>
        <v>3.0303030303030304E-2</v>
      </c>
      <c r="H22">
        <f>SUM(H15:H21)</f>
        <v>23</v>
      </c>
      <c r="I22" s="18"/>
      <c r="L22" s="22" t="s">
        <v>353</v>
      </c>
      <c r="M22" s="22">
        <v>1.5</v>
      </c>
      <c r="N22" s="22">
        <v>1</v>
      </c>
      <c r="O22" s="22">
        <v>1.5</v>
      </c>
      <c r="P22" s="29">
        <f>N22/N25</f>
        <v>0.14285714285714285</v>
      </c>
    </row>
    <row r="23" spans="2:16" ht="14.7" thickTop="1" x14ac:dyDescent="0.55000000000000004">
      <c r="C23">
        <f>SUM(C15:C22)</f>
        <v>33</v>
      </c>
      <c r="I23" s="18"/>
      <c r="L23" s="21" t="s">
        <v>354</v>
      </c>
      <c r="M23" s="21">
        <v>3</v>
      </c>
      <c r="N23" s="21">
        <v>1</v>
      </c>
      <c r="O23" s="21">
        <v>3</v>
      </c>
      <c r="P23" s="29">
        <f>N23/N25</f>
        <v>0.14285714285714285</v>
      </c>
    </row>
    <row r="24" spans="2:16" x14ac:dyDescent="0.55000000000000004">
      <c r="I24" s="18"/>
      <c r="L24" s="22" t="s">
        <v>355</v>
      </c>
      <c r="M24" s="22">
        <v>1</v>
      </c>
      <c r="N24" s="22">
        <v>1</v>
      </c>
      <c r="O24" s="22">
        <v>1</v>
      </c>
      <c r="P24" s="29">
        <f>N24/N25</f>
        <v>0.14285714285714285</v>
      </c>
    </row>
    <row r="25" spans="2:16" x14ac:dyDescent="0.55000000000000004">
      <c r="I25" s="18"/>
      <c r="L25" s="21" t="s">
        <v>397</v>
      </c>
      <c r="M25">
        <f>SUM(M18:M24)</f>
        <v>10</v>
      </c>
      <c r="N25">
        <f>SUM(N18:N24)</f>
        <v>7</v>
      </c>
      <c r="O25" s="30">
        <f>AVERAGE(O18:O24)</f>
        <v>1.4285714285714286</v>
      </c>
      <c r="P25" s="31">
        <f>SUM(P18:P24)</f>
        <v>0.99999999999999978</v>
      </c>
    </row>
    <row r="26" spans="2:16" x14ac:dyDescent="0.55000000000000004">
      <c r="I26" s="18"/>
    </row>
    <row r="27" spans="2:16" x14ac:dyDescent="0.55000000000000004">
      <c r="I27" s="18"/>
    </row>
    <row r="28" spans="2:16" x14ac:dyDescent="0.55000000000000004">
      <c r="I28" s="18"/>
    </row>
    <row r="29" spans="2:16" x14ac:dyDescent="0.55000000000000004">
      <c r="I29" s="18"/>
    </row>
    <row r="30" spans="2:16" x14ac:dyDescent="0.55000000000000004">
      <c r="I30" s="18"/>
    </row>
    <row r="31" spans="2:16" x14ac:dyDescent="0.55000000000000004">
      <c r="I31" s="18"/>
    </row>
    <row r="32" spans="2:16" x14ac:dyDescent="0.55000000000000004">
      <c r="I32" s="18"/>
    </row>
    <row r="33" spans="9:9" x14ac:dyDescent="0.55000000000000004">
      <c r="I33" s="18"/>
    </row>
    <row r="34" spans="9:9" x14ac:dyDescent="0.55000000000000004">
      <c r="I34" s="18"/>
    </row>
    <row r="35" spans="9:9" x14ac:dyDescent="0.55000000000000004">
      <c r="I35" s="18"/>
    </row>
    <row r="36" spans="9:9" x14ac:dyDescent="0.55000000000000004">
      <c r="I36" s="18"/>
    </row>
  </sheetData>
  <pageMargins left="0.7" right="0.7" top="0.75" bottom="0.75" header="0.3" footer="0.3"/>
  <pageSetup orientation="portrait" r:id="rId1"/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141"/>
  <sheetViews>
    <sheetView tabSelected="1" topLeftCell="I97" workbookViewId="0">
      <selection activeCell="S95" sqref="S95"/>
    </sheetView>
  </sheetViews>
  <sheetFormatPr defaultRowHeight="14.4" x14ac:dyDescent="0.55000000000000004"/>
  <cols>
    <col min="1" max="1" width="8.89453125" customWidth="1"/>
    <col min="2" max="2" width="9" customWidth="1"/>
    <col min="3" max="3" width="9.68359375" customWidth="1"/>
    <col min="6" max="6" width="12.41796875" customWidth="1"/>
    <col min="7" max="7" width="14.5234375" customWidth="1"/>
    <col min="10" max="10" width="22.89453125" customWidth="1"/>
    <col min="11" max="11" width="4.41796875" customWidth="1"/>
    <col min="12" max="12" width="43" customWidth="1"/>
    <col min="13" max="13" width="6.89453125" bestFit="1" customWidth="1"/>
    <col min="15" max="15" width="8" customWidth="1"/>
    <col min="16" max="16" width="5.3125" customWidth="1"/>
    <col min="17" max="17" width="9.5234375" customWidth="1"/>
    <col min="18" max="18" width="6.89453125" bestFit="1" customWidth="1"/>
    <col min="19" max="19" width="7" bestFit="1" customWidth="1"/>
    <col min="21" max="21" width="2.1015625" customWidth="1"/>
    <col min="22" max="22" width="10.68359375" customWidth="1"/>
    <col min="23" max="23" width="3" customWidth="1"/>
    <col min="24" max="24" width="1.68359375" customWidth="1"/>
    <col min="25" max="25" width="19.41796875" customWidth="1"/>
    <col min="29" max="29" width="13.68359375" customWidth="1"/>
    <col min="30" max="30" width="11.3125" customWidth="1"/>
    <col min="32" max="32" width="45" bestFit="1" customWidth="1"/>
    <col min="35" max="35" width="39.68359375" bestFit="1" customWidth="1"/>
    <col min="36" max="36" width="7.89453125" bestFit="1" customWidth="1"/>
  </cols>
  <sheetData>
    <row r="1" spans="1:38" x14ac:dyDescent="0.55000000000000004">
      <c r="A1" s="1" t="s">
        <v>17</v>
      </c>
      <c r="B1" s="1" t="s">
        <v>18</v>
      </c>
      <c r="C1" s="1" t="s">
        <v>19</v>
      </c>
      <c r="D1" s="2" t="s">
        <v>0</v>
      </c>
      <c r="E1" s="1" t="s">
        <v>1</v>
      </c>
      <c r="F1" s="1" t="s">
        <v>20</v>
      </c>
      <c r="G1" s="2" t="s">
        <v>2</v>
      </c>
      <c r="H1" s="2" t="s">
        <v>3</v>
      </c>
      <c r="I1" s="2" t="s">
        <v>30</v>
      </c>
      <c r="J1" s="3" t="s">
        <v>4</v>
      </c>
      <c r="K1" s="1" t="s">
        <v>5</v>
      </c>
      <c r="L1" s="2" t="s">
        <v>6</v>
      </c>
      <c r="M1" t="s">
        <v>7</v>
      </c>
      <c r="N1" s="4" t="s">
        <v>8</v>
      </c>
      <c r="O1" s="4" t="s">
        <v>9</v>
      </c>
      <c r="P1" t="s">
        <v>10</v>
      </c>
      <c r="Q1" t="s">
        <v>11</v>
      </c>
      <c r="R1" t="s">
        <v>12</v>
      </c>
      <c r="S1" t="s">
        <v>13</v>
      </c>
      <c r="T1" t="s">
        <v>14</v>
      </c>
      <c r="U1" t="s">
        <v>15</v>
      </c>
      <c r="V1" t="s">
        <v>16</v>
      </c>
      <c r="Y1" t="s">
        <v>364</v>
      </c>
      <c r="Z1" t="s">
        <v>365</v>
      </c>
      <c r="AA1" t="s">
        <v>366</v>
      </c>
      <c r="AI1" t="s">
        <v>369</v>
      </c>
      <c r="AJ1" t="s">
        <v>335</v>
      </c>
      <c r="AK1" t="s">
        <v>336</v>
      </c>
      <c r="AL1" t="s">
        <v>389</v>
      </c>
    </row>
    <row r="2" spans="1:38" x14ac:dyDescent="0.55000000000000004">
      <c r="A2" t="s">
        <v>21</v>
      </c>
      <c r="B2">
        <v>12295</v>
      </c>
      <c r="C2" s="5">
        <v>32322</v>
      </c>
      <c r="D2" t="s">
        <v>100</v>
      </c>
      <c r="E2">
        <v>2</v>
      </c>
      <c r="F2" t="s">
        <v>101</v>
      </c>
      <c r="I2" s="5">
        <v>33812</v>
      </c>
      <c r="J2" t="s">
        <v>40</v>
      </c>
      <c r="K2">
        <v>1</v>
      </c>
      <c r="L2" t="s">
        <v>333</v>
      </c>
      <c r="M2">
        <v>30</v>
      </c>
      <c r="N2" t="s">
        <v>47</v>
      </c>
      <c r="O2" t="s">
        <v>32</v>
      </c>
      <c r="P2" t="s">
        <v>42</v>
      </c>
      <c r="Q2" t="s">
        <v>43</v>
      </c>
      <c r="R2">
        <v>1662</v>
      </c>
      <c r="S2">
        <v>1722</v>
      </c>
      <c r="T2">
        <f t="shared" ref="T2:T33" si="0">(R2+S2)/2</f>
        <v>1692</v>
      </c>
      <c r="V2">
        <v>5</v>
      </c>
      <c r="Y2">
        <v>31</v>
      </c>
      <c r="Z2">
        <v>1860.44</v>
      </c>
      <c r="AA2">
        <f>STDEV(T2:T45)</f>
        <v>55.210322440798265</v>
      </c>
      <c r="AI2" t="s">
        <v>134</v>
      </c>
      <c r="AJ2">
        <v>5</v>
      </c>
      <c r="AK2" s="16">
        <f>Table1015[[#This Row],[MNV]]/Table1015[[#Totals],[MNV]]</f>
        <v>0.16129032258064516</v>
      </c>
      <c r="AL2" t="s">
        <v>390</v>
      </c>
    </row>
    <row r="3" spans="1:38" x14ac:dyDescent="0.55000000000000004">
      <c r="A3" t="s">
        <v>21</v>
      </c>
      <c r="B3">
        <v>13842</v>
      </c>
      <c r="C3" t="s">
        <v>112</v>
      </c>
      <c r="D3" t="s">
        <v>113</v>
      </c>
      <c r="F3" t="s">
        <v>114</v>
      </c>
      <c r="I3" s="5">
        <v>33921</v>
      </c>
      <c r="J3" t="s">
        <v>40</v>
      </c>
      <c r="K3">
        <v>1</v>
      </c>
      <c r="L3" t="s">
        <v>115</v>
      </c>
      <c r="M3">
        <v>30</v>
      </c>
      <c r="N3" t="s">
        <v>69</v>
      </c>
      <c r="O3" t="s">
        <v>61</v>
      </c>
      <c r="P3" t="s">
        <v>116</v>
      </c>
      <c r="Q3" t="s">
        <v>43</v>
      </c>
      <c r="R3">
        <v>1800</v>
      </c>
      <c r="S3">
        <v>1850</v>
      </c>
      <c r="T3">
        <f t="shared" si="0"/>
        <v>1825</v>
      </c>
      <c r="U3" t="s">
        <v>117</v>
      </c>
      <c r="V3">
        <v>7</v>
      </c>
      <c r="AI3" t="s">
        <v>68</v>
      </c>
      <c r="AJ3">
        <v>4</v>
      </c>
      <c r="AK3" s="16">
        <f>Table1015[[#This Row],[MNV]]/Table1015[[#Totals],[MNV]]</f>
        <v>0.12903225806451613</v>
      </c>
      <c r="AL3" t="s">
        <v>362</v>
      </c>
    </row>
    <row r="4" spans="1:38" x14ac:dyDescent="0.55000000000000004">
      <c r="A4" t="s">
        <v>21</v>
      </c>
      <c r="B4">
        <v>3317</v>
      </c>
      <c r="D4" t="s">
        <v>37</v>
      </c>
      <c r="E4" t="s">
        <v>38</v>
      </c>
      <c r="F4" t="s">
        <v>39</v>
      </c>
      <c r="I4" s="5">
        <v>32682</v>
      </c>
      <c r="J4" t="s">
        <v>40</v>
      </c>
      <c r="K4">
        <v>1</v>
      </c>
      <c r="L4" t="s">
        <v>41</v>
      </c>
      <c r="M4">
        <v>10</v>
      </c>
      <c r="N4" t="s">
        <v>31</v>
      </c>
      <c r="O4" t="s">
        <v>32</v>
      </c>
      <c r="P4" t="s">
        <v>42</v>
      </c>
      <c r="Q4" t="s">
        <v>43</v>
      </c>
      <c r="R4">
        <v>1800</v>
      </c>
      <c r="S4">
        <v>1850</v>
      </c>
      <c r="T4">
        <f t="shared" si="0"/>
        <v>1825</v>
      </c>
      <c r="AI4" t="s">
        <v>372</v>
      </c>
      <c r="AJ4">
        <v>4</v>
      </c>
      <c r="AK4" s="16">
        <f>Table1015[[#This Row],[MNV]]/Table1015[[#Totals],[MNV]]</f>
        <v>0.12903225806451613</v>
      </c>
      <c r="AL4" t="s">
        <v>390</v>
      </c>
    </row>
    <row r="5" spans="1:38" x14ac:dyDescent="0.55000000000000004">
      <c r="A5" t="s">
        <v>21</v>
      </c>
      <c r="B5">
        <v>4798</v>
      </c>
      <c r="D5" t="s">
        <v>52</v>
      </c>
      <c r="G5" t="s">
        <v>38</v>
      </c>
      <c r="I5" s="5">
        <v>32713</v>
      </c>
      <c r="J5" t="s">
        <v>40</v>
      </c>
      <c r="K5">
        <v>1</v>
      </c>
      <c r="L5" t="s">
        <v>41</v>
      </c>
      <c r="M5">
        <v>30</v>
      </c>
      <c r="N5" t="s">
        <v>31</v>
      </c>
      <c r="O5" t="s">
        <v>32</v>
      </c>
      <c r="P5" t="s">
        <v>42</v>
      </c>
      <c r="Q5" t="s">
        <v>43</v>
      </c>
      <c r="R5">
        <v>1800</v>
      </c>
      <c r="S5">
        <v>1850</v>
      </c>
      <c r="T5">
        <f t="shared" si="0"/>
        <v>1825</v>
      </c>
      <c r="AI5" t="s">
        <v>54</v>
      </c>
      <c r="AJ5">
        <v>2</v>
      </c>
      <c r="AK5" s="16">
        <f>Table1015[[#This Row],[MNV]]/Table1015[[#Totals],[MNV]]</f>
        <v>6.4516129032258063E-2</v>
      </c>
      <c r="AL5" t="s">
        <v>390</v>
      </c>
    </row>
    <row r="6" spans="1:38" x14ac:dyDescent="0.55000000000000004">
      <c r="A6" t="s">
        <v>21</v>
      </c>
      <c r="B6">
        <v>3959</v>
      </c>
      <c r="D6" t="s">
        <v>49</v>
      </c>
      <c r="F6" t="s">
        <v>50</v>
      </c>
      <c r="H6" t="s">
        <v>51</v>
      </c>
      <c r="I6" s="5">
        <v>32694</v>
      </c>
      <c r="J6" t="s">
        <v>40</v>
      </c>
      <c r="K6">
        <v>1</v>
      </c>
      <c r="L6" t="s">
        <v>332</v>
      </c>
      <c r="M6">
        <v>30</v>
      </c>
      <c r="N6" t="s">
        <v>31</v>
      </c>
      <c r="O6" t="s">
        <v>32</v>
      </c>
      <c r="P6" t="s">
        <v>42</v>
      </c>
      <c r="Q6" t="s">
        <v>43</v>
      </c>
      <c r="R6">
        <v>1662</v>
      </c>
      <c r="S6">
        <v>1722</v>
      </c>
      <c r="T6">
        <f t="shared" si="0"/>
        <v>1692</v>
      </c>
      <c r="AA6" s="16"/>
      <c r="AI6" t="s">
        <v>374</v>
      </c>
      <c r="AJ6">
        <v>2</v>
      </c>
      <c r="AK6" s="16">
        <f>Table1015[[#This Row],[MNV]]/Table1015[[#Totals],[MNV]]</f>
        <v>6.4516129032258063E-2</v>
      </c>
      <c r="AL6" t="s">
        <v>390</v>
      </c>
    </row>
    <row r="7" spans="1:38" x14ac:dyDescent="0.55000000000000004">
      <c r="A7" t="s">
        <v>21</v>
      </c>
      <c r="B7">
        <v>11489</v>
      </c>
      <c r="D7" t="s">
        <v>79</v>
      </c>
      <c r="E7" t="s">
        <v>72</v>
      </c>
      <c r="F7" t="s">
        <v>39</v>
      </c>
      <c r="I7" s="5">
        <v>33697</v>
      </c>
      <c r="J7" t="s">
        <v>40</v>
      </c>
      <c r="K7">
        <v>1</v>
      </c>
      <c r="L7" t="s">
        <v>80</v>
      </c>
      <c r="M7">
        <v>15</v>
      </c>
      <c r="N7" t="s">
        <v>31</v>
      </c>
      <c r="O7" t="s">
        <v>32</v>
      </c>
      <c r="P7" t="s">
        <v>42</v>
      </c>
      <c r="Q7" t="s">
        <v>43</v>
      </c>
      <c r="R7">
        <v>1800</v>
      </c>
      <c r="S7">
        <v>1850</v>
      </c>
      <c r="T7">
        <f t="shared" si="0"/>
        <v>1825</v>
      </c>
      <c r="AA7" s="16"/>
      <c r="AI7" t="s">
        <v>40</v>
      </c>
      <c r="AJ7">
        <v>2</v>
      </c>
      <c r="AK7" s="16">
        <f>Table1015[[#This Row],[MNV]]/Table1015[[#Totals],[MNV]]</f>
        <v>6.4516129032258063E-2</v>
      </c>
      <c r="AL7" t="s">
        <v>362</v>
      </c>
    </row>
    <row r="8" spans="1:38" x14ac:dyDescent="0.55000000000000004">
      <c r="A8" t="s">
        <v>21</v>
      </c>
      <c r="B8">
        <v>10477</v>
      </c>
      <c r="D8" t="s">
        <v>66</v>
      </c>
      <c r="E8">
        <v>5</v>
      </c>
      <c r="F8" t="s">
        <v>67</v>
      </c>
      <c r="I8" s="5">
        <v>33451</v>
      </c>
      <c r="J8" t="s">
        <v>68</v>
      </c>
      <c r="K8">
        <v>1</v>
      </c>
      <c r="L8" t="s">
        <v>68</v>
      </c>
      <c r="M8">
        <v>30</v>
      </c>
      <c r="N8" t="s">
        <v>69</v>
      </c>
      <c r="O8" t="s">
        <v>61</v>
      </c>
      <c r="P8" t="s">
        <v>70</v>
      </c>
      <c r="Q8" t="s">
        <v>34</v>
      </c>
      <c r="R8">
        <v>1780</v>
      </c>
      <c r="S8">
        <v>1825</v>
      </c>
      <c r="T8">
        <f t="shared" si="0"/>
        <v>1802.5</v>
      </c>
      <c r="V8">
        <v>1</v>
      </c>
      <c r="AA8" s="16"/>
      <c r="AI8" t="s">
        <v>160</v>
      </c>
      <c r="AJ8">
        <v>2</v>
      </c>
      <c r="AK8" s="16">
        <f>Table1015[[#This Row],[MNV]]/Table1015[[#Totals],[MNV]]</f>
        <v>6.4516129032258063E-2</v>
      </c>
      <c r="AL8" t="s">
        <v>390</v>
      </c>
    </row>
    <row r="9" spans="1:38" x14ac:dyDescent="0.55000000000000004">
      <c r="A9" t="s">
        <v>21</v>
      </c>
      <c r="B9">
        <v>11014</v>
      </c>
      <c r="D9" t="s">
        <v>73</v>
      </c>
      <c r="E9">
        <v>2</v>
      </c>
      <c r="F9" t="s">
        <v>74</v>
      </c>
      <c r="I9" s="5">
        <v>33605</v>
      </c>
      <c r="J9" t="s">
        <v>68</v>
      </c>
      <c r="K9">
        <v>1</v>
      </c>
      <c r="L9" t="s">
        <v>68</v>
      </c>
      <c r="M9">
        <v>30</v>
      </c>
      <c r="N9" t="s">
        <v>75</v>
      </c>
      <c r="O9" t="s">
        <v>76</v>
      </c>
      <c r="P9" t="s">
        <v>42</v>
      </c>
      <c r="Q9" t="s">
        <v>34</v>
      </c>
      <c r="R9">
        <v>1780</v>
      </c>
      <c r="S9">
        <v>1825</v>
      </c>
      <c r="T9">
        <f t="shared" si="0"/>
        <v>1802.5</v>
      </c>
      <c r="V9">
        <v>2</v>
      </c>
      <c r="AA9" s="16"/>
      <c r="AI9" t="s">
        <v>54</v>
      </c>
      <c r="AJ9">
        <v>1</v>
      </c>
      <c r="AK9" s="16">
        <f>Table1015[[#This Row],[MNV]]/Table1015[[#Totals],[MNV]]</f>
        <v>3.2258064516129031E-2</v>
      </c>
      <c r="AL9" t="s">
        <v>362</v>
      </c>
    </row>
    <row r="10" spans="1:38" x14ac:dyDescent="0.55000000000000004">
      <c r="A10" t="s">
        <v>21</v>
      </c>
      <c r="B10">
        <v>14175</v>
      </c>
      <c r="C10" t="s">
        <v>120</v>
      </c>
      <c r="D10" t="s">
        <v>66</v>
      </c>
      <c r="E10">
        <v>2</v>
      </c>
      <c r="F10" t="s">
        <v>121</v>
      </c>
      <c r="H10" t="s">
        <v>66</v>
      </c>
      <c r="I10" s="5">
        <v>33876</v>
      </c>
      <c r="J10" t="s">
        <v>68</v>
      </c>
      <c r="K10">
        <v>1</v>
      </c>
      <c r="L10" t="s">
        <v>68</v>
      </c>
      <c r="M10">
        <v>20</v>
      </c>
      <c r="N10" t="s">
        <v>122</v>
      </c>
      <c r="O10" t="s">
        <v>123</v>
      </c>
      <c r="P10" t="s">
        <v>42</v>
      </c>
      <c r="Q10" t="s">
        <v>34</v>
      </c>
      <c r="R10">
        <v>1780</v>
      </c>
      <c r="S10">
        <v>1825</v>
      </c>
      <c r="T10">
        <f t="shared" si="0"/>
        <v>1802.5</v>
      </c>
      <c r="V10">
        <v>8</v>
      </c>
      <c r="AA10" s="16"/>
      <c r="AI10" t="s">
        <v>374</v>
      </c>
      <c r="AJ10">
        <v>1</v>
      </c>
      <c r="AK10" s="16">
        <f>Table1015[[#This Row],[MNV]]/Table1015[[#Totals],[MNV]]</f>
        <v>3.2258064516129031E-2</v>
      </c>
      <c r="AL10" t="s">
        <v>362</v>
      </c>
    </row>
    <row r="11" spans="1:38" x14ac:dyDescent="0.55000000000000004">
      <c r="A11" t="s">
        <v>21</v>
      </c>
      <c r="B11">
        <v>14176</v>
      </c>
      <c r="C11" s="5" t="s">
        <v>124</v>
      </c>
      <c r="D11" t="s">
        <v>66</v>
      </c>
      <c r="E11">
        <v>2</v>
      </c>
      <c r="F11" t="s">
        <v>101</v>
      </c>
      <c r="I11" s="5">
        <v>33876</v>
      </c>
      <c r="J11" t="s">
        <v>68</v>
      </c>
      <c r="K11">
        <v>1</v>
      </c>
      <c r="L11" t="s">
        <v>68</v>
      </c>
      <c r="M11">
        <v>15</v>
      </c>
      <c r="N11" t="s">
        <v>122</v>
      </c>
      <c r="O11" t="s">
        <v>32</v>
      </c>
      <c r="P11" t="s">
        <v>42</v>
      </c>
      <c r="Q11" t="s">
        <v>34</v>
      </c>
      <c r="R11">
        <v>1780</v>
      </c>
      <c r="S11">
        <v>1825</v>
      </c>
      <c r="T11">
        <f t="shared" si="0"/>
        <v>1802.5</v>
      </c>
      <c r="V11">
        <v>8</v>
      </c>
      <c r="AA11" s="16"/>
      <c r="AI11" t="s">
        <v>376</v>
      </c>
      <c r="AJ11">
        <v>1</v>
      </c>
      <c r="AK11" s="16">
        <f>Table1015[[#This Row],[MNV]]/Table1015[[#Totals],[MNV]]</f>
        <v>3.2258064516129031E-2</v>
      </c>
      <c r="AL11" t="s">
        <v>362</v>
      </c>
    </row>
    <row r="12" spans="1:38" x14ac:dyDescent="0.55000000000000004">
      <c r="A12" t="s">
        <v>21</v>
      </c>
      <c r="B12">
        <v>14178</v>
      </c>
      <c r="C12" s="5" t="s">
        <v>125</v>
      </c>
      <c r="D12" t="s">
        <v>66</v>
      </c>
      <c r="E12" t="s">
        <v>72</v>
      </c>
      <c r="F12" t="s">
        <v>107</v>
      </c>
      <c r="I12" s="5">
        <v>33876</v>
      </c>
      <c r="J12" t="s">
        <v>68</v>
      </c>
      <c r="K12">
        <v>1</v>
      </c>
      <c r="L12" t="s">
        <v>68</v>
      </c>
      <c r="M12">
        <v>15</v>
      </c>
      <c r="N12" t="s">
        <v>122</v>
      </c>
      <c r="O12" t="s">
        <v>123</v>
      </c>
      <c r="P12" t="s">
        <v>42</v>
      </c>
      <c r="Q12" t="s">
        <v>34</v>
      </c>
      <c r="R12">
        <v>1780</v>
      </c>
      <c r="S12">
        <v>1825</v>
      </c>
      <c r="T12">
        <f t="shared" si="0"/>
        <v>1802.5</v>
      </c>
      <c r="V12">
        <v>8</v>
      </c>
      <c r="AA12" s="16"/>
      <c r="AI12" t="s">
        <v>375</v>
      </c>
      <c r="AJ12">
        <v>1</v>
      </c>
      <c r="AK12" s="16">
        <f>Table1015[[#This Row],[MNV]]/Table1015[[#Totals],[MNV]]</f>
        <v>3.2258064516129031E-2</v>
      </c>
      <c r="AL12" t="s">
        <v>390</v>
      </c>
    </row>
    <row r="13" spans="1:38" x14ac:dyDescent="0.55000000000000004">
      <c r="A13" t="s">
        <v>21</v>
      </c>
      <c r="B13">
        <v>14179</v>
      </c>
      <c r="C13" s="5" t="s">
        <v>124</v>
      </c>
      <c r="D13" t="s">
        <v>66</v>
      </c>
      <c r="E13">
        <v>2</v>
      </c>
      <c r="F13" t="s">
        <v>101</v>
      </c>
      <c r="I13" s="5">
        <v>33876</v>
      </c>
      <c r="J13" t="s">
        <v>68</v>
      </c>
      <c r="K13">
        <v>1</v>
      </c>
      <c r="L13" t="s">
        <v>68</v>
      </c>
      <c r="M13">
        <v>15</v>
      </c>
      <c r="N13" t="s">
        <v>122</v>
      </c>
      <c r="O13" t="s">
        <v>32</v>
      </c>
      <c r="P13" t="s">
        <v>42</v>
      </c>
      <c r="Q13" t="s">
        <v>34</v>
      </c>
      <c r="R13">
        <v>1780</v>
      </c>
      <c r="S13">
        <v>1825</v>
      </c>
      <c r="T13">
        <f t="shared" si="0"/>
        <v>1802.5</v>
      </c>
      <c r="V13">
        <v>8</v>
      </c>
      <c r="AA13" s="16"/>
      <c r="AI13" t="s">
        <v>370</v>
      </c>
      <c r="AJ13">
        <v>1</v>
      </c>
      <c r="AK13" s="16">
        <f>Table1015[[#This Row],[MNV]]/Table1015[[#Totals],[MNV]]</f>
        <v>3.2258064516129031E-2</v>
      </c>
      <c r="AL13" t="s">
        <v>390</v>
      </c>
    </row>
    <row r="14" spans="1:38" x14ac:dyDescent="0.55000000000000004">
      <c r="A14" t="s">
        <v>21</v>
      </c>
      <c r="B14">
        <v>14180</v>
      </c>
      <c r="C14" s="5" t="s">
        <v>126</v>
      </c>
      <c r="D14" t="s">
        <v>66</v>
      </c>
      <c r="E14">
        <v>2</v>
      </c>
      <c r="F14" t="s">
        <v>101</v>
      </c>
      <c r="I14" s="5">
        <v>33876</v>
      </c>
      <c r="J14" t="s">
        <v>68</v>
      </c>
      <c r="K14">
        <v>1</v>
      </c>
      <c r="L14" t="s">
        <v>68</v>
      </c>
      <c r="M14">
        <v>20</v>
      </c>
      <c r="N14" t="s">
        <v>122</v>
      </c>
      <c r="O14" t="s">
        <v>32</v>
      </c>
      <c r="P14" t="s">
        <v>42</v>
      </c>
      <c r="Q14" t="s">
        <v>34</v>
      </c>
      <c r="R14">
        <v>1780</v>
      </c>
      <c r="S14">
        <v>1825</v>
      </c>
      <c r="T14">
        <f t="shared" si="0"/>
        <v>1802.5</v>
      </c>
      <c r="V14">
        <v>8</v>
      </c>
      <c r="AA14" s="16"/>
      <c r="AI14" t="s">
        <v>371</v>
      </c>
      <c r="AJ14">
        <v>1</v>
      </c>
      <c r="AK14" s="16">
        <f>Table1015[[#This Row],[MNV]]/Table1015[[#Totals],[MNV]]</f>
        <v>3.2258064516129031E-2</v>
      </c>
      <c r="AL14" t="s">
        <v>390</v>
      </c>
    </row>
    <row r="15" spans="1:38" x14ac:dyDescent="0.55000000000000004">
      <c r="A15" t="s">
        <v>21</v>
      </c>
      <c r="B15">
        <v>14181</v>
      </c>
      <c r="C15" s="5" t="s">
        <v>124</v>
      </c>
      <c r="D15" t="s">
        <v>66</v>
      </c>
      <c r="E15">
        <v>2</v>
      </c>
      <c r="F15" t="s">
        <v>101</v>
      </c>
      <c r="I15" s="5">
        <v>33876</v>
      </c>
      <c r="J15" t="s">
        <v>68</v>
      </c>
      <c r="K15">
        <v>1</v>
      </c>
      <c r="L15" t="s">
        <v>68</v>
      </c>
      <c r="M15">
        <v>20</v>
      </c>
      <c r="N15" t="s">
        <v>122</v>
      </c>
      <c r="O15" t="s">
        <v>32</v>
      </c>
      <c r="P15" t="s">
        <v>42</v>
      </c>
      <c r="Q15" t="s">
        <v>34</v>
      </c>
      <c r="R15">
        <v>1780</v>
      </c>
      <c r="S15">
        <v>1825</v>
      </c>
      <c r="T15">
        <f t="shared" si="0"/>
        <v>1802.5</v>
      </c>
      <c r="V15">
        <v>8</v>
      </c>
      <c r="AA15" s="16"/>
      <c r="AI15" t="s">
        <v>157</v>
      </c>
      <c r="AJ15">
        <v>1</v>
      </c>
      <c r="AK15" s="16">
        <f>Table1015[[#This Row],[MNV]]/Table1015[[#Totals],[MNV]]</f>
        <v>3.2258064516129031E-2</v>
      </c>
      <c r="AL15" t="s">
        <v>390</v>
      </c>
    </row>
    <row r="16" spans="1:38" x14ac:dyDescent="0.55000000000000004">
      <c r="A16" t="s">
        <v>21</v>
      </c>
      <c r="B16">
        <v>14182</v>
      </c>
      <c r="C16" s="5" t="s">
        <v>127</v>
      </c>
      <c r="D16" t="s">
        <v>66</v>
      </c>
      <c r="E16">
        <v>2</v>
      </c>
      <c r="F16" t="s">
        <v>121</v>
      </c>
      <c r="I16" s="5">
        <v>33876</v>
      </c>
      <c r="J16" t="s">
        <v>68</v>
      </c>
      <c r="K16">
        <v>1</v>
      </c>
      <c r="L16" t="s">
        <v>68</v>
      </c>
      <c r="M16">
        <v>30</v>
      </c>
      <c r="N16" t="s">
        <v>122</v>
      </c>
      <c r="O16" t="s">
        <v>32</v>
      </c>
      <c r="P16" t="s">
        <v>42</v>
      </c>
      <c r="Q16" t="s">
        <v>34</v>
      </c>
      <c r="R16">
        <v>1780</v>
      </c>
      <c r="S16">
        <v>1825</v>
      </c>
      <c r="T16">
        <f t="shared" si="0"/>
        <v>1802.5</v>
      </c>
      <c r="V16">
        <v>8</v>
      </c>
      <c r="AA16" s="16"/>
      <c r="AI16" t="s">
        <v>154</v>
      </c>
      <c r="AJ16">
        <v>1</v>
      </c>
      <c r="AK16" s="16">
        <f>Table1015[[#This Row],[MNV]]/Table1015[[#Totals],[MNV]]</f>
        <v>3.2258064516129031E-2</v>
      </c>
      <c r="AL16" t="s">
        <v>390</v>
      </c>
    </row>
    <row r="17" spans="1:38" x14ac:dyDescent="0.55000000000000004">
      <c r="A17" t="s">
        <v>21</v>
      </c>
      <c r="B17">
        <v>15005</v>
      </c>
      <c r="C17" s="5">
        <v>30925</v>
      </c>
      <c r="D17" t="s">
        <v>143</v>
      </c>
      <c r="F17" t="s">
        <v>85</v>
      </c>
      <c r="I17" s="5">
        <v>36629</v>
      </c>
      <c r="J17" t="s">
        <v>68</v>
      </c>
      <c r="K17">
        <v>1</v>
      </c>
      <c r="L17" t="s">
        <v>144</v>
      </c>
      <c r="M17">
        <v>40</v>
      </c>
      <c r="N17" t="s">
        <v>133</v>
      </c>
      <c r="O17" t="s">
        <v>123</v>
      </c>
      <c r="P17" t="s">
        <v>42</v>
      </c>
      <c r="Q17" t="s">
        <v>34</v>
      </c>
      <c r="R17">
        <v>1780</v>
      </c>
      <c r="S17">
        <v>1825</v>
      </c>
      <c r="T17">
        <f t="shared" si="0"/>
        <v>1802.5</v>
      </c>
      <c r="V17">
        <v>16</v>
      </c>
      <c r="AA17" s="16"/>
      <c r="AI17" t="s">
        <v>373</v>
      </c>
      <c r="AJ17">
        <v>1</v>
      </c>
      <c r="AK17" s="16">
        <f>Table1015[[#This Row],[MNV]]/Table1015[[#Totals],[MNV]]</f>
        <v>3.2258064516129031E-2</v>
      </c>
      <c r="AL17" t="s">
        <v>390</v>
      </c>
    </row>
    <row r="18" spans="1:38" x14ac:dyDescent="0.55000000000000004">
      <c r="A18" t="s">
        <v>21</v>
      </c>
      <c r="B18">
        <v>10613</v>
      </c>
      <c r="D18" t="s">
        <v>71</v>
      </c>
      <c r="E18" t="s">
        <v>72</v>
      </c>
      <c r="I18" s="5">
        <v>33458</v>
      </c>
      <c r="J18" t="s">
        <v>68</v>
      </c>
      <c r="K18">
        <v>1</v>
      </c>
      <c r="L18" t="s">
        <v>68</v>
      </c>
      <c r="M18">
        <v>15</v>
      </c>
      <c r="N18" t="s">
        <v>31</v>
      </c>
      <c r="O18" t="s">
        <v>32</v>
      </c>
      <c r="P18" t="s">
        <v>42</v>
      </c>
      <c r="Q18" t="s">
        <v>34</v>
      </c>
      <c r="R18">
        <v>1780</v>
      </c>
      <c r="S18">
        <v>1825</v>
      </c>
      <c r="T18">
        <f t="shared" si="0"/>
        <v>1802.5</v>
      </c>
      <c r="AA18" s="16"/>
      <c r="AI18" t="s">
        <v>149</v>
      </c>
      <c r="AJ18">
        <v>1</v>
      </c>
      <c r="AK18" s="16">
        <f>Table1015[[#This Row],[MNV]]/Table1015[[#Totals],[MNV]]</f>
        <v>3.2258064516129031E-2</v>
      </c>
      <c r="AL18" t="s">
        <v>390</v>
      </c>
    </row>
    <row r="19" spans="1:38" x14ac:dyDescent="0.55000000000000004">
      <c r="A19" t="s">
        <v>21</v>
      </c>
      <c r="B19">
        <v>12119</v>
      </c>
      <c r="C19" s="5">
        <v>32324</v>
      </c>
      <c r="D19" t="s">
        <v>96</v>
      </c>
      <c r="E19">
        <v>3</v>
      </c>
      <c r="F19" t="s">
        <v>97</v>
      </c>
      <c r="I19" s="5">
        <v>33805</v>
      </c>
      <c r="J19" t="s">
        <v>68</v>
      </c>
      <c r="K19">
        <v>1</v>
      </c>
      <c r="L19" t="s">
        <v>68</v>
      </c>
      <c r="M19">
        <v>15</v>
      </c>
      <c r="N19" t="s">
        <v>31</v>
      </c>
      <c r="O19" t="s">
        <v>98</v>
      </c>
      <c r="P19" t="s">
        <v>42</v>
      </c>
      <c r="Q19" t="s">
        <v>34</v>
      </c>
      <c r="R19">
        <v>1780</v>
      </c>
      <c r="S19">
        <v>1825</v>
      </c>
      <c r="T19">
        <f t="shared" si="0"/>
        <v>1802.5</v>
      </c>
      <c r="U19" t="s">
        <v>99</v>
      </c>
      <c r="AA19" s="16"/>
      <c r="AI19" s="19"/>
      <c r="AJ19" s="19">
        <f>SUM(AJ2:AJ18)</f>
        <v>31</v>
      </c>
      <c r="AK19" s="19"/>
      <c r="AL19" s="19"/>
    </row>
    <row r="20" spans="1:38" x14ac:dyDescent="0.55000000000000004">
      <c r="A20" t="s">
        <v>21</v>
      </c>
      <c r="B20">
        <v>12472</v>
      </c>
      <c r="C20" t="s">
        <v>106</v>
      </c>
      <c r="D20" t="s">
        <v>55</v>
      </c>
      <c r="E20" t="s">
        <v>72</v>
      </c>
      <c r="F20" t="s">
        <v>107</v>
      </c>
      <c r="I20" s="5">
        <v>33820</v>
      </c>
      <c r="J20" t="s">
        <v>68</v>
      </c>
      <c r="K20">
        <v>1</v>
      </c>
      <c r="L20" t="s">
        <v>68</v>
      </c>
      <c r="M20">
        <v>15</v>
      </c>
      <c r="N20" t="s">
        <v>60</v>
      </c>
      <c r="O20" t="s">
        <v>61</v>
      </c>
      <c r="P20" t="s">
        <v>42</v>
      </c>
      <c r="Q20" t="s">
        <v>34</v>
      </c>
      <c r="R20">
        <v>1780</v>
      </c>
      <c r="S20">
        <v>1825</v>
      </c>
      <c r="T20">
        <f t="shared" si="0"/>
        <v>1802.5</v>
      </c>
      <c r="AA20" s="16"/>
    </row>
    <row r="21" spans="1:38" x14ac:dyDescent="0.55000000000000004">
      <c r="A21" t="s">
        <v>21</v>
      </c>
      <c r="B21">
        <v>12719</v>
      </c>
      <c r="C21" t="s">
        <v>108</v>
      </c>
      <c r="D21" t="s">
        <v>63</v>
      </c>
      <c r="E21" t="s">
        <v>72</v>
      </c>
      <c r="F21" t="s">
        <v>39</v>
      </c>
      <c r="I21" s="5">
        <v>33953</v>
      </c>
      <c r="J21" t="s">
        <v>68</v>
      </c>
      <c r="K21">
        <v>1</v>
      </c>
      <c r="L21" t="s">
        <v>68</v>
      </c>
      <c r="M21">
        <v>15</v>
      </c>
      <c r="N21" t="s">
        <v>60</v>
      </c>
      <c r="O21" t="s">
        <v>32</v>
      </c>
      <c r="P21" t="s">
        <v>42</v>
      </c>
      <c r="Q21" t="s">
        <v>34</v>
      </c>
      <c r="R21">
        <v>1780</v>
      </c>
      <c r="S21">
        <v>1825</v>
      </c>
      <c r="T21">
        <f t="shared" si="0"/>
        <v>1802.5</v>
      </c>
      <c r="Y21" s="19"/>
      <c r="Z21" s="19"/>
      <c r="AA21" s="19"/>
      <c r="AB21" s="19"/>
    </row>
    <row r="22" spans="1:38" x14ac:dyDescent="0.55000000000000004">
      <c r="A22" t="s">
        <v>21</v>
      </c>
      <c r="B22">
        <v>14177</v>
      </c>
      <c r="C22" t="s">
        <v>124</v>
      </c>
      <c r="D22" t="s">
        <v>66</v>
      </c>
      <c r="E22">
        <v>2</v>
      </c>
      <c r="F22" t="s">
        <v>101</v>
      </c>
      <c r="I22" s="5">
        <v>33876</v>
      </c>
      <c r="J22" t="s">
        <v>68</v>
      </c>
      <c r="K22">
        <v>1</v>
      </c>
      <c r="L22" t="s">
        <v>68</v>
      </c>
      <c r="M22">
        <v>15</v>
      </c>
      <c r="N22" t="s">
        <v>60</v>
      </c>
      <c r="O22" t="s">
        <v>32</v>
      </c>
      <c r="P22" t="s">
        <v>42</v>
      </c>
      <c r="Q22" t="s">
        <v>34</v>
      </c>
      <c r="R22">
        <v>1780</v>
      </c>
      <c r="S22">
        <v>1825</v>
      </c>
      <c r="T22">
        <f t="shared" si="0"/>
        <v>1802.5</v>
      </c>
    </row>
    <row r="23" spans="1:38" x14ac:dyDescent="0.55000000000000004">
      <c r="A23" t="s">
        <v>21</v>
      </c>
      <c r="B23">
        <v>15024</v>
      </c>
      <c r="D23" t="s">
        <v>176</v>
      </c>
      <c r="F23" t="s">
        <v>39</v>
      </c>
      <c r="I23" s="5">
        <v>36631</v>
      </c>
      <c r="J23" t="s">
        <v>68</v>
      </c>
      <c r="K23">
        <v>1</v>
      </c>
      <c r="L23" t="s">
        <v>68</v>
      </c>
      <c r="M23">
        <v>15</v>
      </c>
      <c r="N23" t="s">
        <v>31</v>
      </c>
      <c r="O23" t="s">
        <v>32</v>
      </c>
      <c r="P23" t="s">
        <v>42</v>
      </c>
      <c r="Q23" t="s">
        <v>34</v>
      </c>
      <c r="R23">
        <v>1780</v>
      </c>
      <c r="S23">
        <v>1825</v>
      </c>
      <c r="T23">
        <f t="shared" si="0"/>
        <v>1802.5</v>
      </c>
    </row>
    <row r="24" spans="1:38" x14ac:dyDescent="0.55000000000000004">
      <c r="A24" t="s">
        <v>21</v>
      </c>
      <c r="B24">
        <v>15012</v>
      </c>
      <c r="C24" s="5" t="s">
        <v>148</v>
      </c>
      <c r="D24" t="s">
        <v>131</v>
      </c>
      <c r="I24" s="5">
        <v>36631</v>
      </c>
      <c r="J24" t="s">
        <v>160</v>
      </c>
      <c r="K24">
        <v>1</v>
      </c>
      <c r="L24" t="s">
        <v>161</v>
      </c>
      <c r="M24">
        <v>50</v>
      </c>
      <c r="N24" t="s">
        <v>69</v>
      </c>
      <c r="O24" t="s">
        <v>98</v>
      </c>
      <c r="P24" t="s">
        <v>42</v>
      </c>
      <c r="Q24" t="s">
        <v>34</v>
      </c>
      <c r="R24">
        <v>1875</v>
      </c>
      <c r="S24">
        <v>1925</v>
      </c>
      <c r="T24">
        <f t="shared" si="0"/>
        <v>1900</v>
      </c>
      <c r="V24">
        <v>22</v>
      </c>
    </row>
    <row r="25" spans="1:38" x14ac:dyDescent="0.55000000000000004">
      <c r="A25" t="s">
        <v>21</v>
      </c>
      <c r="B25">
        <v>15021</v>
      </c>
      <c r="C25" s="5" t="s">
        <v>148</v>
      </c>
      <c r="D25" t="s">
        <v>131</v>
      </c>
      <c r="I25" s="5">
        <v>36631</v>
      </c>
      <c r="J25" t="s">
        <v>160</v>
      </c>
      <c r="K25">
        <v>1</v>
      </c>
      <c r="L25" t="s">
        <v>161</v>
      </c>
      <c r="M25">
        <v>40</v>
      </c>
      <c r="N25" t="s">
        <v>133</v>
      </c>
      <c r="O25" t="s">
        <v>123</v>
      </c>
      <c r="P25" t="s">
        <v>42</v>
      </c>
      <c r="Q25" t="s">
        <v>34</v>
      </c>
      <c r="R25">
        <v>1875</v>
      </c>
      <c r="S25">
        <v>1925</v>
      </c>
      <c r="T25">
        <f t="shared" si="0"/>
        <v>1900</v>
      </c>
      <c r="V25">
        <v>29</v>
      </c>
    </row>
    <row r="26" spans="1:38" x14ac:dyDescent="0.55000000000000004">
      <c r="A26" t="s">
        <v>21</v>
      </c>
      <c r="B26">
        <v>15009</v>
      </c>
      <c r="C26" s="5" t="s">
        <v>148</v>
      </c>
      <c r="D26" t="s">
        <v>131</v>
      </c>
      <c r="I26" s="5">
        <v>36631</v>
      </c>
      <c r="J26" t="s">
        <v>151</v>
      </c>
      <c r="K26">
        <v>1</v>
      </c>
      <c r="L26" t="s">
        <v>152</v>
      </c>
      <c r="M26">
        <v>40</v>
      </c>
      <c r="N26" t="s">
        <v>133</v>
      </c>
      <c r="O26" t="s">
        <v>123</v>
      </c>
      <c r="P26" t="s">
        <v>42</v>
      </c>
      <c r="Q26" t="s">
        <v>34</v>
      </c>
      <c r="R26">
        <v>1850</v>
      </c>
      <c r="S26">
        <v>1900</v>
      </c>
      <c r="T26">
        <f t="shared" si="0"/>
        <v>1875</v>
      </c>
      <c r="V26">
        <v>19</v>
      </c>
    </row>
    <row r="27" spans="1:38" x14ac:dyDescent="0.55000000000000004">
      <c r="A27" t="s">
        <v>21</v>
      </c>
      <c r="B27">
        <v>14994</v>
      </c>
      <c r="C27" s="5" t="s">
        <v>148</v>
      </c>
      <c r="D27" t="s">
        <v>131</v>
      </c>
      <c r="I27" s="5">
        <v>36631</v>
      </c>
      <c r="J27" t="s">
        <v>134</v>
      </c>
      <c r="K27">
        <v>1</v>
      </c>
      <c r="L27" t="s">
        <v>134</v>
      </c>
      <c r="M27">
        <v>30</v>
      </c>
      <c r="N27" t="s">
        <v>122</v>
      </c>
      <c r="O27" t="s">
        <v>123</v>
      </c>
      <c r="P27" t="s">
        <v>42</v>
      </c>
      <c r="Q27" t="s">
        <v>34</v>
      </c>
      <c r="R27">
        <v>1870</v>
      </c>
      <c r="S27">
        <v>1920</v>
      </c>
      <c r="T27">
        <f t="shared" si="0"/>
        <v>1895</v>
      </c>
      <c r="V27">
        <v>10</v>
      </c>
    </row>
    <row r="28" spans="1:38" x14ac:dyDescent="0.55000000000000004">
      <c r="A28" t="s">
        <v>21</v>
      </c>
      <c r="B28">
        <v>14999</v>
      </c>
      <c r="C28" s="5" t="s">
        <v>148</v>
      </c>
      <c r="D28" t="s">
        <v>131</v>
      </c>
      <c r="I28" s="5">
        <v>36631</v>
      </c>
      <c r="J28" t="s">
        <v>134</v>
      </c>
      <c r="K28">
        <v>1</v>
      </c>
      <c r="L28" t="s">
        <v>134</v>
      </c>
      <c r="M28">
        <v>70</v>
      </c>
      <c r="N28" t="s">
        <v>122</v>
      </c>
      <c r="O28" t="s">
        <v>137</v>
      </c>
      <c r="P28" t="s">
        <v>42</v>
      </c>
      <c r="Q28" t="s">
        <v>34</v>
      </c>
      <c r="R28">
        <v>1870</v>
      </c>
      <c r="S28">
        <v>1920</v>
      </c>
      <c r="T28">
        <f t="shared" si="0"/>
        <v>1895</v>
      </c>
      <c r="V28">
        <v>10</v>
      </c>
    </row>
    <row r="29" spans="1:38" x14ac:dyDescent="0.55000000000000004">
      <c r="A29" t="s">
        <v>21</v>
      </c>
      <c r="B29">
        <v>14996</v>
      </c>
      <c r="C29" s="5" t="s">
        <v>148</v>
      </c>
      <c r="D29" t="s">
        <v>131</v>
      </c>
      <c r="I29" s="5">
        <v>36631</v>
      </c>
      <c r="J29" t="s">
        <v>134</v>
      </c>
      <c r="K29">
        <v>1</v>
      </c>
      <c r="L29" t="s">
        <v>134</v>
      </c>
      <c r="M29">
        <v>40</v>
      </c>
      <c r="N29" t="s">
        <v>136</v>
      </c>
      <c r="O29" t="s">
        <v>32</v>
      </c>
      <c r="P29" t="s">
        <v>42</v>
      </c>
      <c r="Q29" t="s">
        <v>34</v>
      </c>
      <c r="R29">
        <v>1870</v>
      </c>
      <c r="S29">
        <v>1920</v>
      </c>
      <c r="T29">
        <f t="shared" si="0"/>
        <v>1895</v>
      </c>
      <c r="V29">
        <v>11</v>
      </c>
    </row>
    <row r="30" spans="1:38" x14ac:dyDescent="0.55000000000000004">
      <c r="A30" t="s">
        <v>21</v>
      </c>
      <c r="B30">
        <v>14997</v>
      </c>
      <c r="C30" s="5" t="s">
        <v>148</v>
      </c>
      <c r="D30" t="s">
        <v>131</v>
      </c>
      <c r="I30" s="5">
        <v>36631</v>
      </c>
      <c r="J30" t="s">
        <v>134</v>
      </c>
      <c r="K30">
        <v>1</v>
      </c>
      <c r="L30" t="s">
        <v>134</v>
      </c>
      <c r="M30">
        <v>40</v>
      </c>
      <c r="N30" t="s">
        <v>136</v>
      </c>
      <c r="O30" t="s">
        <v>32</v>
      </c>
      <c r="P30" t="s">
        <v>42</v>
      </c>
      <c r="Q30" t="s">
        <v>34</v>
      </c>
      <c r="R30">
        <v>1870</v>
      </c>
      <c r="S30">
        <v>1920</v>
      </c>
      <c r="T30">
        <f t="shared" si="0"/>
        <v>1895</v>
      </c>
      <c r="V30">
        <v>11</v>
      </c>
    </row>
    <row r="31" spans="1:38" x14ac:dyDescent="0.55000000000000004">
      <c r="A31" t="s">
        <v>21</v>
      </c>
      <c r="B31">
        <v>15001</v>
      </c>
      <c r="C31" s="5" t="s">
        <v>148</v>
      </c>
      <c r="D31" t="s">
        <v>131</v>
      </c>
      <c r="I31" s="5">
        <v>36631</v>
      </c>
      <c r="J31" t="s">
        <v>134</v>
      </c>
      <c r="K31">
        <v>1</v>
      </c>
      <c r="L31" t="s">
        <v>134</v>
      </c>
      <c r="M31">
        <v>50</v>
      </c>
      <c r="N31" t="s">
        <v>69</v>
      </c>
      <c r="O31" t="s">
        <v>61</v>
      </c>
      <c r="P31" t="s">
        <v>42</v>
      </c>
      <c r="Q31" t="s">
        <v>34</v>
      </c>
      <c r="R31">
        <v>1850</v>
      </c>
      <c r="S31">
        <v>1900</v>
      </c>
      <c r="T31">
        <f t="shared" si="0"/>
        <v>1875</v>
      </c>
      <c r="V31">
        <v>13</v>
      </c>
    </row>
    <row r="32" spans="1:38" x14ac:dyDescent="0.55000000000000004">
      <c r="A32" t="s">
        <v>21</v>
      </c>
      <c r="B32">
        <v>15003</v>
      </c>
      <c r="C32" s="5" t="s">
        <v>148</v>
      </c>
      <c r="D32" t="s">
        <v>131</v>
      </c>
      <c r="I32" s="5">
        <v>36631</v>
      </c>
      <c r="J32" t="s">
        <v>134</v>
      </c>
      <c r="K32">
        <v>1</v>
      </c>
      <c r="L32" t="s">
        <v>134</v>
      </c>
      <c r="M32">
        <v>60</v>
      </c>
      <c r="N32" t="s">
        <v>122</v>
      </c>
      <c r="O32" t="s">
        <v>61</v>
      </c>
      <c r="P32" t="s">
        <v>42</v>
      </c>
      <c r="Q32" t="s">
        <v>34</v>
      </c>
      <c r="R32">
        <v>1870</v>
      </c>
      <c r="S32">
        <v>1920</v>
      </c>
      <c r="T32">
        <f t="shared" si="0"/>
        <v>1895</v>
      </c>
      <c r="V32">
        <v>15</v>
      </c>
    </row>
    <row r="33" spans="1:22" x14ac:dyDescent="0.55000000000000004">
      <c r="A33" t="s">
        <v>21</v>
      </c>
      <c r="B33">
        <v>15008</v>
      </c>
      <c r="C33" s="5" t="s">
        <v>148</v>
      </c>
      <c r="D33" t="s">
        <v>131</v>
      </c>
      <c r="I33" s="5">
        <v>36631</v>
      </c>
      <c r="J33" t="s">
        <v>134</v>
      </c>
      <c r="K33">
        <v>1</v>
      </c>
      <c r="L33" t="s">
        <v>134</v>
      </c>
      <c r="M33">
        <v>30</v>
      </c>
      <c r="N33" t="s">
        <v>133</v>
      </c>
      <c r="O33" t="s">
        <v>98</v>
      </c>
      <c r="P33" t="s">
        <v>42</v>
      </c>
      <c r="Q33" t="s">
        <v>34</v>
      </c>
      <c r="R33">
        <v>1850</v>
      </c>
      <c r="S33">
        <v>1900</v>
      </c>
      <c r="T33">
        <f t="shared" si="0"/>
        <v>1875</v>
      </c>
      <c r="V33">
        <v>19</v>
      </c>
    </row>
    <row r="34" spans="1:22" x14ac:dyDescent="0.55000000000000004">
      <c r="A34" t="s">
        <v>21</v>
      </c>
      <c r="B34">
        <v>14998</v>
      </c>
      <c r="C34" s="5" t="s">
        <v>148</v>
      </c>
      <c r="D34" t="s">
        <v>131</v>
      </c>
      <c r="I34" s="5">
        <v>36631</v>
      </c>
      <c r="J34" t="s">
        <v>134</v>
      </c>
      <c r="K34">
        <v>1</v>
      </c>
      <c r="L34" t="s">
        <v>134</v>
      </c>
      <c r="M34">
        <v>20</v>
      </c>
      <c r="N34" t="s">
        <v>31</v>
      </c>
      <c r="O34" t="s">
        <v>32</v>
      </c>
      <c r="P34" t="s">
        <v>42</v>
      </c>
      <c r="Q34" t="s">
        <v>34</v>
      </c>
      <c r="R34">
        <v>1870</v>
      </c>
      <c r="S34">
        <v>1920</v>
      </c>
      <c r="T34">
        <f t="shared" ref="T34:T64" si="1">(R34+S34)/2</f>
        <v>1895</v>
      </c>
    </row>
    <row r="35" spans="1:22" x14ac:dyDescent="0.55000000000000004">
      <c r="A35" t="s">
        <v>21</v>
      </c>
      <c r="B35">
        <v>15020</v>
      </c>
      <c r="C35" s="5" t="s">
        <v>148</v>
      </c>
      <c r="D35" t="s">
        <v>131</v>
      </c>
      <c r="I35" s="5">
        <v>36631</v>
      </c>
      <c r="J35" t="s">
        <v>170</v>
      </c>
      <c r="K35">
        <v>1</v>
      </c>
      <c r="L35" t="s">
        <v>171</v>
      </c>
      <c r="M35">
        <v>50</v>
      </c>
      <c r="N35" t="s">
        <v>69</v>
      </c>
      <c r="O35" t="s">
        <v>123</v>
      </c>
      <c r="P35" t="s">
        <v>42</v>
      </c>
      <c r="Q35" t="s">
        <v>34</v>
      </c>
      <c r="R35">
        <v>1850</v>
      </c>
      <c r="S35">
        <v>1890</v>
      </c>
      <c r="T35">
        <f t="shared" si="1"/>
        <v>1870</v>
      </c>
      <c r="V35">
        <v>28</v>
      </c>
    </row>
    <row r="36" spans="1:22" x14ac:dyDescent="0.55000000000000004">
      <c r="A36" t="s">
        <v>21</v>
      </c>
      <c r="B36">
        <v>15011</v>
      </c>
      <c r="C36" s="5" t="s">
        <v>148</v>
      </c>
      <c r="D36" t="s">
        <v>131</v>
      </c>
      <c r="I36" s="5">
        <v>36631</v>
      </c>
      <c r="J36" t="s">
        <v>157</v>
      </c>
      <c r="K36">
        <v>1</v>
      </c>
      <c r="L36" t="s">
        <v>158</v>
      </c>
      <c r="M36">
        <v>40</v>
      </c>
      <c r="N36" t="s">
        <v>133</v>
      </c>
      <c r="O36" t="s">
        <v>61</v>
      </c>
      <c r="P36" t="s">
        <v>42</v>
      </c>
      <c r="Q36" t="s">
        <v>159</v>
      </c>
      <c r="R36">
        <v>1875</v>
      </c>
      <c r="S36">
        <v>1925</v>
      </c>
      <c r="T36">
        <f t="shared" si="1"/>
        <v>1900</v>
      </c>
      <c r="V36">
        <v>21</v>
      </c>
    </row>
    <row r="37" spans="1:22" x14ac:dyDescent="0.55000000000000004">
      <c r="A37" t="s">
        <v>21</v>
      </c>
      <c r="B37">
        <v>15013</v>
      </c>
      <c r="C37" s="5" t="s">
        <v>148</v>
      </c>
      <c r="D37" t="s">
        <v>131</v>
      </c>
      <c r="I37" s="5">
        <v>36631</v>
      </c>
      <c r="J37" t="s">
        <v>157</v>
      </c>
      <c r="K37">
        <v>1</v>
      </c>
      <c r="L37" t="s">
        <v>162</v>
      </c>
      <c r="M37">
        <v>60</v>
      </c>
      <c r="N37" t="s">
        <v>133</v>
      </c>
      <c r="O37" t="s">
        <v>98</v>
      </c>
      <c r="P37" t="s">
        <v>42</v>
      </c>
      <c r="Q37" t="s">
        <v>159</v>
      </c>
      <c r="R37">
        <v>1875</v>
      </c>
      <c r="S37">
        <v>1925</v>
      </c>
      <c r="T37">
        <f t="shared" si="1"/>
        <v>1900</v>
      </c>
      <c r="V37">
        <v>21</v>
      </c>
    </row>
    <row r="38" spans="1:22" x14ac:dyDescent="0.55000000000000004">
      <c r="A38" t="s">
        <v>21</v>
      </c>
      <c r="B38">
        <v>15010</v>
      </c>
      <c r="C38" s="5" t="s">
        <v>148</v>
      </c>
      <c r="D38" t="s">
        <v>131</v>
      </c>
      <c r="I38" s="5">
        <v>36631</v>
      </c>
      <c r="J38" t="s">
        <v>153</v>
      </c>
      <c r="K38">
        <v>1</v>
      </c>
      <c r="L38" t="s">
        <v>154</v>
      </c>
      <c r="M38">
        <v>60</v>
      </c>
      <c r="N38" t="s">
        <v>133</v>
      </c>
      <c r="O38" t="s">
        <v>61</v>
      </c>
      <c r="P38" t="s">
        <v>155</v>
      </c>
      <c r="Q38" t="s">
        <v>156</v>
      </c>
      <c r="R38">
        <v>1850</v>
      </c>
      <c r="S38">
        <v>1900</v>
      </c>
      <c r="T38">
        <f t="shared" si="1"/>
        <v>1875</v>
      </c>
      <c r="V38">
        <v>20</v>
      </c>
    </row>
    <row r="39" spans="1:22" x14ac:dyDescent="0.55000000000000004">
      <c r="A39" t="s">
        <v>21</v>
      </c>
      <c r="B39">
        <v>15014</v>
      </c>
      <c r="C39" s="5" t="s">
        <v>148</v>
      </c>
      <c r="D39" t="s">
        <v>131</v>
      </c>
      <c r="I39" s="5">
        <v>36631</v>
      </c>
      <c r="J39" t="s">
        <v>153</v>
      </c>
      <c r="K39">
        <v>1</v>
      </c>
      <c r="L39" t="s">
        <v>163</v>
      </c>
      <c r="M39">
        <v>40</v>
      </c>
      <c r="N39" t="s">
        <v>133</v>
      </c>
      <c r="O39" t="s">
        <v>123</v>
      </c>
      <c r="P39" t="s">
        <v>42</v>
      </c>
      <c r="Q39" t="s">
        <v>34</v>
      </c>
      <c r="R39">
        <v>1900</v>
      </c>
      <c r="S39">
        <v>1920</v>
      </c>
      <c r="T39">
        <f t="shared" si="1"/>
        <v>1910</v>
      </c>
      <c r="V39">
        <v>23</v>
      </c>
    </row>
    <row r="40" spans="1:22" x14ac:dyDescent="0.55000000000000004">
      <c r="A40" t="s">
        <v>21</v>
      </c>
      <c r="B40">
        <v>15015</v>
      </c>
      <c r="C40" s="5" t="s">
        <v>148</v>
      </c>
      <c r="D40" t="s">
        <v>131</v>
      </c>
      <c r="I40" s="5">
        <v>36631</v>
      </c>
      <c r="J40" t="s">
        <v>153</v>
      </c>
      <c r="K40">
        <v>1</v>
      </c>
      <c r="L40" t="s">
        <v>164</v>
      </c>
      <c r="M40">
        <v>90</v>
      </c>
      <c r="N40" t="s">
        <v>165</v>
      </c>
      <c r="O40" t="s">
        <v>123</v>
      </c>
      <c r="P40" t="s">
        <v>42</v>
      </c>
      <c r="Q40" t="s">
        <v>156</v>
      </c>
      <c r="R40">
        <v>1900</v>
      </c>
      <c r="S40">
        <v>1925</v>
      </c>
      <c r="T40">
        <f t="shared" si="1"/>
        <v>1912.5</v>
      </c>
      <c r="V40">
        <v>24</v>
      </c>
    </row>
    <row r="41" spans="1:22" x14ac:dyDescent="0.55000000000000004">
      <c r="A41" t="s">
        <v>21</v>
      </c>
      <c r="B41">
        <v>15016</v>
      </c>
      <c r="C41" s="5" t="s">
        <v>148</v>
      </c>
      <c r="D41" t="s">
        <v>131</v>
      </c>
      <c r="I41" s="5">
        <v>36631</v>
      </c>
      <c r="J41" t="s">
        <v>153</v>
      </c>
      <c r="K41">
        <v>1</v>
      </c>
      <c r="L41" t="s">
        <v>166</v>
      </c>
      <c r="M41">
        <v>60</v>
      </c>
      <c r="N41" t="s">
        <v>69</v>
      </c>
      <c r="O41" t="s">
        <v>98</v>
      </c>
      <c r="P41" t="s">
        <v>42</v>
      </c>
      <c r="Q41" t="s">
        <v>156</v>
      </c>
      <c r="R41">
        <v>1900</v>
      </c>
      <c r="S41">
        <v>1925</v>
      </c>
      <c r="T41">
        <f t="shared" si="1"/>
        <v>1912.5</v>
      </c>
      <c r="V41">
        <v>25</v>
      </c>
    </row>
    <row r="42" spans="1:22" x14ac:dyDescent="0.55000000000000004">
      <c r="A42" t="s">
        <v>21</v>
      </c>
      <c r="B42">
        <v>15018</v>
      </c>
      <c r="C42" s="5" t="s">
        <v>148</v>
      </c>
      <c r="D42" t="s">
        <v>131</v>
      </c>
      <c r="I42" s="5">
        <v>36631</v>
      </c>
      <c r="J42" t="s">
        <v>153</v>
      </c>
      <c r="K42">
        <v>1</v>
      </c>
      <c r="L42" t="s">
        <v>169</v>
      </c>
      <c r="M42">
        <v>50</v>
      </c>
      <c r="N42" t="s">
        <v>69</v>
      </c>
      <c r="O42" t="s">
        <v>98</v>
      </c>
      <c r="P42" t="s">
        <v>42</v>
      </c>
      <c r="Q42" t="s">
        <v>156</v>
      </c>
      <c r="R42">
        <v>1900</v>
      </c>
      <c r="S42">
        <v>1925</v>
      </c>
      <c r="T42">
        <f t="shared" si="1"/>
        <v>1912.5</v>
      </c>
      <c r="V42">
        <v>27</v>
      </c>
    </row>
    <row r="43" spans="1:22" x14ac:dyDescent="0.55000000000000004">
      <c r="A43" t="s">
        <v>21</v>
      </c>
      <c r="B43">
        <v>15019</v>
      </c>
      <c r="C43" s="5" t="s">
        <v>148</v>
      </c>
      <c r="D43" t="s">
        <v>131</v>
      </c>
      <c r="I43" s="5">
        <v>36631</v>
      </c>
      <c r="J43" t="s">
        <v>153</v>
      </c>
      <c r="K43">
        <v>1</v>
      </c>
      <c r="L43" t="s">
        <v>169</v>
      </c>
      <c r="M43">
        <v>60</v>
      </c>
      <c r="N43" t="s">
        <v>69</v>
      </c>
      <c r="O43" t="s">
        <v>98</v>
      </c>
      <c r="P43" t="s">
        <v>42</v>
      </c>
      <c r="Q43" t="s">
        <v>156</v>
      </c>
      <c r="R43">
        <v>1900</v>
      </c>
      <c r="S43">
        <v>1925</v>
      </c>
      <c r="T43">
        <f t="shared" si="1"/>
        <v>1912.5</v>
      </c>
      <c r="V43">
        <v>27</v>
      </c>
    </row>
    <row r="44" spans="1:22" x14ac:dyDescent="0.55000000000000004">
      <c r="A44" t="s">
        <v>21</v>
      </c>
      <c r="B44">
        <v>15002</v>
      </c>
      <c r="C44" s="5" t="s">
        <v>148</v>
      </c>
      <c r="D44" t="s">
        <v>131</v>
      </c>
      <c r="I44" s="5">
        <v>36631</v>
      </c>
      <c r="J44" t="s">
        <v>140</v>
      </c>
      <c r="K44">
        <v>1</v>
      </c>
      <c r="L44" t="s">
        <v>142</v>
      </c>
      <c r="M44">
        <v>40</v>
      </c>
      <c r="N44" t="s">
        <v>141</v>
      </c>
      <c r="O44" t="s">
        <v>61</v>
      </c>
      <c r="P44" t="s">
        <v>42</v>
      </c>
      <c r="Q44" t="s">
        <v>34</v>
      </c>
      <c r="R44">
        <v>1825</v>
      </c>
      <c r="S44">
        <v>1875</v>
      </c>
      <c r="T44">
        <f t="shared" si="1"/>
        <v>1850</v>
      </c>
      <c r="V44">
        <v>14</v>
      </c>
    </row>
    <row r="45" spans="1:22" x14ac:dyDescent="0.55000000000000004">
      <c r="A45" t="s">
        <v>21</v>
      </c>
      <c r="B45">
        <v>15004</v>
      </c>
      <c r="C45" s="5" t="s">
        <v>148</v>
      </c>
      <c r="D45" t="s">
        <v>131</v>
      </c>
      <c r="I45" s="5">
        <v>36631</v>
      </c>
      <c r="J45" t="s">
        <v>140</v>
      </c>
      <c r="K45">
        <v>1</v>
      </c>
      <c r="L45" t="s">
        <v>142</v>
      </c>
      <c r="M45">
        <v>40</v>
      </c>
      <c r="N45" t="s">
        <v>141</v>
      </c>
      <c r="O45" t="s">
        <v>32</v>
      </c>
      <c r="P45" t="s">
        <v>42</v>
      </c>
      <c r="Q45" t="s">
        <v>34</v>
      </c>
      <c r="R45">
        <v>1825</v>
      </c>
      <c r="S45">
        <v>1875</v>
      </c>
      <c r="T45">
        <f t="shared" si="1"/>
        <v>1850</v>
      </c>
      <c r="V45">
        <v>14</v>
      </c>
    </row>
    <row r="46" spans="1:22" x14ac:dyDescent="0.55000000000000004">
      <c r="A46" t="s">
        <v>21</v>
      </c>
      <c r="B46">
        <v>14991</v>
      </c>
      <c r="C46" s="5" t="s">
        <v>148</v>
      </c>
      <c r="D46" t="s">
        <v>131</v>
      </c>
      <c r="I46" s="5">
        <v>36631</v>
      </c>
      <c r="J46" t="s">
        <v>132</v>
      </c>
      <c r="K46">
        <v>1</v>
      </c>
      <c r="L46" t="s">
        <v>135</v>
      </c>
      <c r="M46">
        <v>40</v>
      </c>
      <c r="N46" t="s">
        <v>133</v>
      </c>
      <c r="O46" t="s">
        <v>123</v>
      </c>
      <c r="P46" t="s">
        <v>42</v>
      </c>
      <c r="Q46" t="s">
        <v>34</v>
      </c>
      <c r="R46">
        <v>1870</v>
      </c>
      <c r="S46">
        <v>1920</v>
      </c>
      <c r="T46">
        <f t="shared" si="1"/>
        <v>1895</v>
      </c>
      <c r="V46">
        <v>9</v>
      </c>
    </row>
    <row r="47" spans="1:22" x14ac:dyDescent="0.55000000000000004">
      <c r="A47" t="s">
        <v>21</v>
      </c>
      <c r="B47">
        <v>14995</v>
      </c>
      <c r="C47" s="5" t="s">
        <v>148</v>
      </c>
      <c r="D47" t="s">
        <v>131</v>
      </c>
      <c r="I47" s="5">
        <v>36631</v>
      </c>
      <c r="J47" t="s">
        <v>132</v>
      </c>
      <c r="L47" t="s">
        <v>135</v>
      </c>
      <c r="M47">
        <v>30</v>
      </c>
      <c r="N47" t="s">
        <v>133</v>
      </c>
      <c r="O47" t="s">
        <v>123</v>
      </c>
      <c r="P47" t="s">
        <v>42</v>
      </c>
      <c r="Q47" t="s">
        <v>34</v>
      </c>
      <c r="R47">
        <v>1870</v>
      </c>
      <c r="S47">
        <v>1920</v>
      </c>
      <c r="T47">
        <f t="shared" si="1"/>
        <v>1895</v>
      </c>
      <c r="V47">
        <v>9</v>
      </c>
    </row>
    <row r="48" spans="1:22" x14ac:dyDescent="0.55000000000000004">
      <c r="A48" t="s">
        <v>21</v>
      </c>
      <c r="B48">
        <v>15007</v>
      </c>
      <c r="C48" s="5" t="s">
        <v>148</v>
      </c>
      <c r="D48" t="s">
        <v>131</v>
      </c>
      <c r="I48" s="5">
        <v>36631</v>
      </c>
      <c r="J48" t="s">
        <v>149</v>
      </c>
      <c r="K48">
        <v>1</v>
      </c>
      <c r="L48" t="s">
        <v>150</v>
      </c>
      <c r="M48">
        <v>30</v>
      </c>
      <c r="N48" t="s">
        <v>69</v>
      </c>
      <c r="O48" t="s">
        <v>61</v>
      </c>
      <c r="P48" t="s">
        <v>42</v>
      </c>
      <c r="Q48" t="s">
        <v>34</v>
      </c>
      <c r="R48">
        <v>1900</v>
      </c>
      <c r="S48">
        <v>1925</v>
      </c>
      <c r="T48">
        <f t="shared" si="1"/>
        <v>1912.5</v>
      </c>
      <c r="V48">
        <v>18</v>
      </c>
    </row>
    <row r="49" spans="1:22" x14ac:dyDescent="0.55000000000000004">
      <c r="A49" t="s">
        <v>21</v>
      </c>
      <c r="B49">
        <v>2940</v>
      </c>
      <c r="C49" t="s">
        <v>28</v>
      </c>
      <c r="D49" t="s">
        <v>29</v>
      </c>
      <c r="F49">
        <v>95</v>
      </c>
      <c r="I49" s="5">
        <v>32343</v>
      </c>
      <c r="J49" t="s">
        <v>35</v>
      </c>
      <c r="K49">
        <v>1</v>
      </c>
      <c r="L49" t="s">
        <v>36</v>
      </c>
      <c r="M49">
        <v>20</v>
      </c>
      <c r="N49" t="s">
        <v>31</v>
      </c>
      <c r="O49" t="s">
        <v>32</v>
      </c>
      <c r="P49" t="s">
        <v>33</v>
      </c>
      <c r="Q49" t="s">
        <v>34</v>
      </c>
      <c r="R49">
        <v>1830</v>
      </c>
      <c r="S49">
        <v>1870</v>
      </c>
      <c r="T49">
        <f t="shared" si="1"/>
        <v>1850</v>
      </c>
    </row>
    <row r="50" spans="1:22" x14ac:dyDescent="0.55000000000000004">
      <c r="A50" t="s">
        <v>21</v>
      </c>
      <c r="B50">
        <v>9302</v>
      </c>
      <c r="D50" t="s">
        <v>63</v>
      </c>
      <c r="E50">
        <v>4</v>
      </c>
      <c r="F50" t="s">
        <v>64</v>
      </c>
      <c r="I50" s="5">
        <v>33424</v>
      </c>
      <c r="J50" t="s">
        <v>35</v>
      </c>
      <c r="K50">
        <v>1</v>
      </c>
      <c r="L50" t="s">
        <v>65</v>
      </c>
      <c r="M50">
        <v>10</v>
      </c>
      <c r="N50" t="s">
        <v>31</v>
      </c>
      <c r="O50" t="s">
        <v>32</v>
      </c>
      <c r="P50" t="s">
        <v>42</v>
      </c>
      <c r="Q50" t="s">
        <v>34</v>
      </c>
      <c r="R50">
        <v>1825</v>
      </c>
      <c r="S50">
        <v>1860</v>
      </c>
      <c r="T50">
        <f t="shared" si="1"/>
        <v>1842.5</v>
      </c>
    </row>
    <row r="51" spans="1:22" x14ac:dyDescent="0.55000000000000004">
      <c r="A51" t="s">
        <v>21</v>
      </c>
      <c r="B51">
        <v>15006</v>
      </c>
      <c r="C51" s="5" t="s">
        <v>148</v>
      </c>
      <c r="D51" t="s">
        <v>131</v>
      </c>
      <c r="I51" s="5">
        <v>36631</v>
      </c>
      <c r="J51" t="s">
        <v>146</v>
      </c>
      <c r="K51">
        <v>1</v>
      </c>
      <c r="L51" t="s">
        <v>145</v>
      </c>
      <c r="M51">
        <v>40</v>
      </c>
      <c r="N51" t="s">
        <v>147</v>
      </c>
      <c r="O51" t="s">
        <v>32</v>
      </c>
      <c r="P51" t="s">
        <v>42</v>
      </c>
      <c r="Q51" t="s">
        <v>34</v>
      </c>
      <c r="R51">
        <v>1825</v>
      </c>
      <c r="S51">
        <v>1860</v>
      </c>
      <c r="T51">
        <f t="shared" si="1"/>
        <v>1842.5</v>
      </c>
      <c r="V51">
        <v>17</v>
      </c>
    </row>
    <row r="52" spans="1:22" x14ac:dyDescent="0.55000000000000004">
      <c r="A52" t="s">
        <v>21</v>
      </c>
      <c r="B52">
        <v>15000</v>
      </c>
      <c r="C52" s="5" t="s">
        <v>148</v>
      </c>
      <c r="D52" t="s">
        <v>131</v>
      </c>
      <c r="I52" s="5">
        <v>36631</v>
      </c>
      <c r="J52" t="s">
        <v>138</v>
      </c>
      <c r="K52">
        <v>1</v>
      </c>
      <c r="L52" t="s">
        <v>139</v>
      </c>
      <c r="M52">
        <v>30</v>
      </c>
      <c r="N52" t="s">
        <v>122</v>
      </c>
      <c r="O52" t="s">
        <v>32</v>
      </c>
      <c r="P52" t="s">
        <v>42</v>
      </c>
      <c r="Q52" t="s">
        <v>34</v>
      </c>
      <c r="R52">
        <v>1850</v>
      </c>
      <c r="S52">
        <v>1870</v>
      </c>
      <c r="T52">
        <f t="shared" si="1"/>
        <v>1860</v>
      </c>
      <c r="V52">
        <v>12</v>
      </c>
    </row>
    <row r="53" spans="1:22" x14ac:dyDescent="0.55000000000000004">
      <c r="A53" t="s">
        <v>21</v>
      </c>
      <c r="B53">
        <v>15017</v>
      </c>
      <c r="C53" s="5" t="s">
        <v>148</v>
      </c>
      <c r="D53" t="s">
        <v>131</v>
      </c>
      <c r="I53" s="5">
        <v>36631</v>
      </c>
      <c r="J53" t="s">
        <v>138</v>
      </c>
      <c r="K53">
        <v>1</v>
      </c>
      <c r="L53" t="s">
        <v>167</v>
      </c>
      <c r="M53">
        <v>30</v>
      </c>
      <c r="N53" t="s">
        <v>69</v>
      </c>
      <c r="O53" t="s">
        <v>168</v>
      </c>
      <c r="P53" t="s">
        <v>42</v>
      </c>
      <c r="Q53" t="s">
        <v>34</v>
      </c>
      <c r="R53">
        <v>1825</v>
      </c>
      <c r="S53">
        <v>1860</v>
      </c>
      <c r="T53">
        <f t="shared" si="1"/>
        <v>1842.5</v>
      </c>
      <c r="V53">
        <v>26</v>
      </c>
    </row>
    <row r="54" spans="1:22" x14ac:dyDescent="0.55000000000000004">
      <c r="A54" t="s">
        <v>21</v>
      </c>
      <c r="B54">
        <v>15023</v>
      </c>
      <c r="C54" s="5" t="s">
        <v>148</v>
      </c>
      <c r="D54" t="s">
        <v>131</v>
      </c>
      <c r="I54" s="5">
        <v>36631</v>
      </c>
      <c r="J54" t="s">
        <v>138</v>
      </c>
      <c r="K54">
        <v>2</v>
      </c>
      <c r="L54" t="s">
        <v>174</v>
      </c>
      <c r="M54">
        <v>40</v>
      </c>
      <c r="N54" t="s">
        <v>175</v>
      </c>
      <c r="O54" t="s">
        <v>32</v>
      </c>
      <c r="P54" t="s">
        <v>42</v>
      </c>
      <c r="Q54" t="s">
        <v>34</v>
      </c>
      <c r="R54">
        <v>1845</v>
      </c>
      <c r="S54">
        <v>1870</v>
      </c>
      <c r="T54">
        <f t="shared" si="1"/>
        <v>1857.5</v>
      </c>
      <c r="U54" t="s">
        <v>173</v>
      </c>
      <c r="V54">
        <v>31</v>
      </c>
    </row>
    <row r="55" spans="1:22" x14ac:dyDescent="0.55000000000000004">
      <c r="A55" t="s">
        <v>21</v>
      </c>
      <c r="B55">
        <v>12118</v>
      </c>
      <c r="C55" s="5">
        <v>32317</v>
      </c>
      <c r="D55" t="s">
        <v>92</v>
      </c>
      <c r="E55" t="s">
        <v>72</v>
      </c>
      <c r="F55" t="s">
        <v>39</v>
      </c>
      <c r="I55" s="5">
        <v>33805</v>
      </c>
      <c r="J55" t="s">
        <v>54</v>
      </c>
      <c r="K55">
        <v>1</v>
      </c>
      <c r="L55" t="s">
        <v>54</v>
      </c>
      <c r="M55">
        <v>20</v>
      </c>
      <c r="N55" t="s">
        <v>95</v>
      </c>
      <c r="O55" t="s">
        <v>94</v>
      </c>
      <c r="P55" t="s">
        <v>42</v>
      </c>
      <c r="Q55" t="s">
        <v>34</v>
      </c>
      <c r="R55">
        <v>1825</v>
      </c>
      <c r="S55">
        <v>1860</v>
      </c>
      <c r="T55">
        <f t="shared" si="1"/>
        <v>1842.5</v>
      </c>
      <c r="V55">
        <v>4</v>
      </c>
    </row>
    <row r="56" spans="1:22" x14ac:dyDescent="0.55000000000000004">
      <c r="A56" t="s">
        <v>21</v>
      </c>
      <c r="B56">
        <v>14992</v>
      </c>
      <c r="C56" s="5" t="s">
        <v>148</v>
      </c>
      <c r="D56" t="s">
        <v>131</v>
      </c>
      <c r="I56" s="5">
        <v>36631</v>
      </c>
      <c r="J56" t="s">
        <v>54</v>
      </c>
      <c r="K56">
        <v>1</v>
      </c>
      <c r="L56" t="s">
        <v>54</v>
      </c>
      <c r="M56">
        <v>20</v>
      </c>
      <c r="N56" t="s">
        <v>133</v>
      </c>
      <c r="O56" t="s">
        <v>32</v>
      </c>
      <c r="P56" t="s">
        <v>42</v>
      </c>
      <c r="Q56" t="s">
        <v>34</v>
      </c>
      <c r="R56">
        <v>1870</v>
      </c>
      <c r="S56">
        <v>1920</v>
      </c>
      <c r="T56">
        <f t="shared" si="1"/>
        <v>1895</v>
      </c>
      <c r="V56">
        <v>9</v>
      </c>
    </row>
    <row r="57" spans="1:22" x14ac:dyDescent="0.55000000000000004">
      <c r="A57" t="s">
        <v>21</v>
      </c>
      <c r="B57">
        <v>14993</v>
      </c>
      <c r="C57" s="5" t="s">
        <v>148</v>
      </c>
      <c r="D57" t="s">
        <v>131</v>
      </c>
      <c r="I57" s="5">
        <v>36631</v>
      </c>
      <c r="J57" t="s">
        <v>54</v>
      </c>
      <c r="K57">
        <v>1</v>
      </c>
      <c r="L57" t="s">
        <v>54</v>
      </c>
      <c r="M57">
        <v>40</v>
      </c>
      <c r="N57" t="s">
        <v>133</v>
      </c>
      <c r="O57" t="s">
        <v>61</v>
      </c>
      <c r="P57" t="s">
        <v>42</v>
      </c>
      <c r="Q57" t="s">
        <v>34</v>
      </c>
      <c r="R57">
        <v>1870</v>
      </c>
      <c r="S57">
        <v>1920</v>
      </c>
      <c r="T57">
        <f t="shared" si="1"/>
        <v>1895</v>
      </c>
      <c r="V57">
        <v>9</v>
      </c>
    </row>
    <row r="58" spans="1:22" x14ac:dyDescent="0.55000000000000004">
      <c r="A58" t="s">
        <v>21</v>
      </c>
      <c r="B58">
        <v>15022</v>
      </c>
      <c r="C58" s="5" t="s">
        <v>148</v>
      </c>
      <c r="D58" t="s">
        <v>131</v>
      </c>
      <c r="I58" s="5">
        <v>36631</v>
      </c>
      <c r="J58" t="s">
        <v>54</v>
      </c>
      <c r="K58">
        <v>2</v>
      </c>
      <c r="L58" t="s">
        <v>54</v>
      </c>
      <c r="M58">
        <v>30</v>
      </c>
      <c r="N58" t="s">
        <v>172</v>
      </c>
      <c r="O58" t="s">
        <v>32</v>
      </c>
      <c r="P58" t="s">
        <v>42</v>
      </c>
      <c r="Q58" t="s">
        <v>34</v>
      </c>
      <c r="R58">
        <v>1850</v>
      </c>
      <c r="S58">
        <v>1900</v>
      </c>
      <c r="T58">
        <f t="shared" si="1"/>
        <v>1875</v>
      </c>
      <c r="U58" t="s">
        <v>173</v>
      </c>
      <c r="V58">
        <v>30</v>
      </c>
    </row>
    <row r="59" spans="1:22" x14ac:dyDescent="0.55000000000000004">
      <c r="A59" t="s">
        <v>21</v>
      </c>
      <c r="B59">
        <v>5023</v>
      </c>
      <c r="D59" t="s">
        <v>53</v>
      </c>
      <c r="G59" t="s">
        <v>38</v>
      </c>
      <c r="I59" s="5">
        <v>32717</v>
      </c>
      <c r="J59" t="s">
        <v>54</v>
      </c>
      <c r="K59">
        <v>1</v>
      </c>
      <c r="L59" t="s">
        <v>54</v>
      </c>
      <c r="M59">
        <v>15</v>
      </c>
      <c r="N59" t="s">
        <v>31</v>
      </c>
      <c r="O59" t="s">
        <v>32</v>
      </c>
      <c r="P59" t="s">
        <v>42</v>
      </c>
      <c r="Q59" t="s">
        <v>34</v>
      </c>
      <c r="R59">
        <v>1825</v>
      </c>
      <c r="S59">
        <v>1860</v>
      </c>
      <c r="T59">
        <f t="shared" si="1"/>
        <v>1842.5</v>
      </c>
    </row>
    <row r="60" spans="1:22" x14ac:dyDescent="0.55000000000000004">
      <c r="A60" t="s">
        <v>21</v>
      </c>
      <c r="B60">
        <v>7944</v>
      </c>
      <c r="D60" t="s">
        <v>58</v>
      </c>
      <c r="E60" t="s">
        <v>59</v>
      </c>
      <c r="F60" t="s">
        <v>39</v>
      </c>
      <c r="I60" s="5">
        <v>33321</v>
      </c>
      <c r="J60" t="s">
        <v>54</v>
      </c>
      <c r="K60">
        <v>1</v>
      </c>
      <c r="L60" t="s">
        <v>54</v>
      </c>
      <c r="M60">
        <v>20</v>
      </c>
      <c r="N60" t="s">
        <v>60</v>
      </c>
      <c r="O60" t="s">
        <v>61</v>
      </c>
      <c r="P60" t="s">
        <v>62</v>
      </c>
      <c r="Q60" t="s">
        <v>34</v>
      </c>
      <c r="R60">
        <v>1825</v>
      </c>
      <c r="S60">
        <v>1860</v>
      </c>
      <c r="T60">
        <f t="shared" si="1"/>
        <v>1842.5</v>
      </c>
    </row>
    <row r="61" spans="1:22" x14ac:dyDescent="0.55000000000000004">
      <c r="A61" t="s">
        <v>21</v>
      </c>
      <c r="B61">
        <v>11487</v>
      </c>
      <c r="D61" t="s">
        <v>77</v>
      </c>
      <c r="E61">
        <v>4</v>
      </c>
      <c r="I61" s="5">
        <v>33698</v>
      </c>
      <c r="J61" t="s">
        <v>54</v>
      </c>
      <c r="K61">
        <v>1</v>
      </c>
      <c r="L61" t="s">
        <v>54</v>
      </c>
      <c r="M61">
        <v>15</v>
      </c>
      <c r="N61" t="s">
        <v>60</v>
      </c>
      <c r="O61" t="s">
        <v>61</v>
      </c>
      <c r="P61" t="s">
        <v>78</v>
      </c>
      <c r="Q61" t="s">
        <v>34</v>
      </c>
      <c r="R61">
        <v>1825</v>
      </c>
      <c r="S61">
        <v>1860</v>
      </c>
      <c r="T61">
        <f t="shared" si="1"/>
        <v>1842.5</v>
      </c>
    </row>
    <row r="62" spans="1:22" x14ac:dyDescent="0.55000000000000004">
      <c r="A62" t="s">
        <v>21</v>
      </c>
      <c r="B62">
        <v>11488</v>
      </c>
      <c r="D62" t="s">
        <v>79</v>
      </c>
      <c r="E62" t="s">
        <v>72</v>
      </c>
      <c r="F62" t="s">
        <v>39</v>
      </c>
      <c r="I62" s="5">
        <v>33697</v>
      </c>
      <c r="J62" t="s">
        <v>54</v>
      </c>
      <c r="K62">
        <v>1</v>
      </c>
      <c r="L62" t="s">
        <v>54</v>
      </c>
      <c r="M62">
        <v>20</v>
      </c>
      <c r="N62" t="s">
        <v>31</v>
      </c>
      <c r="O62" t="s">
        <v>32</v>
      </c>
      <c r="P62" t="s">
        <v>42</v>
      </c>
      <c r="Q62" t="s">
        <v>34</v>
      </c>
      <c r="R62">
        <v>1825</v>
      </c>
      <c r="S62">
        <v>1860</v>
      </c>
      <c r="T62">
        <f t="shared" si="1"/>
        <v>1842.5</v>
      </c>
    </row>
    <row r="63" spans="1:22" x14ac:dyDescent="0.55000000000000004">
      <c r="A63" t="s">
        <v>21</v>
      </c>
      <c r="B63">
        <v>11708</v>
      </c>
      <c r="D63" t="s">
        <v>77</v>
      </c>
      <c r="E63">
        <v>2</v>
      </c>
      <c r="F63" t="s">
        <v>85</v>
      </c>
      <c r="I63" s="5">
        <v>33733</v>
      </c>
      <c r="J63" t="s">
        <v>54</v>
      </c>
      <c r="K63">
        <v>1</v>
      </c>
      <c r="L63" t="s">
        <v>54</v>
      </c>
      <c r="M63">
        <v>15</v>
      </c>
      <c r="N63" t="s">
        <v>60</v>
      </c>
      <c r="O63" t="s">
        <v>61</v>
      </c>
      <c r="P63" t="s">
        <v>42</v>
      </c>
      <c r="Q63" t="s">
        <v>34</v>
      </c>
      <c r="R63">
        <v>1825</v>
      </c>
      <c r="S63">
        <v>1860</v>
      </c>
      <c r="T63">
        <f t="shared" si="1"/>
        <v>1842.5</v>
      </c>
    </row>
    <row r="64" spans="1:22" x14ac:dyDescent="0.55000000000000004">
      <c r="A64" t="s">
        <v>21</v>
      </c>
      <c r="B64">
        <v>12117</v>
      </c>
      <c r="C64" t="s">
        <v>91</v>
      </c>
      <c r="D64" t="s">
        <v>92</v>
      </c>
      <c r="E64" t="s">
        <v>72</v>
      </c>
      <c r="I64" s="5">
        <v>33805</v>
      </c>
      <c r="J64" t="s">
        <v>54</v>
      </c>
      <c r="K64">
        <v>1</v>
      </c>
      <c r="L64" t="s">
        <v>54</v>
      </c>
      <c r="M64">
        <v>15</v>
      </c>
      <c r="N64" t="s">
        <v>31</v>
      </c>
      <c r="O64" t="s">
        <v>32</v>
      </c>
      <c r="P64" t="s">
        <v>93</v>
      </c>
      <c r="Q64" t="s">
        <v>34</v>
      </c>
      <c r="R64">
        <v>1825</v>
      </c>
      <c r="S64">
        <v>1860</v>
      </c>
      <c r="T64">
        <f t="shared" si="1"/>
        <v>1842.5</v>
      </c>
    </row>
    <row r="65" spans="1:27" x14ac:dyDescent="0.55000000000000004">
      <c r="A65" s="19"/>
      <c r="B65" s="19"/>
      <c r="C65" s="20"/>
      <c r="D65" s="19"/>
      <c r="E65" s="19"/>
      <c r="F65" s="19"/>
      <c r="G65" s="19"/>
      <c r="H65" s="19"/>
      <c r="I65" s="20"/>
      <c r="J65" s="19"/>
      <c r="K65" s="19">
        <f>SUM(K2:K64)</f>
        <v>64</v>
      </c>
      <c r="L65" s="19"/>
      <c r="M65" s="19"/>
      <c r="N65" s="19"/>
      <c r="O65" s="19"/>
      <c r="P65" s="19"/>
      <c r="Q65" s="19"/>
      <c r="R65" s="19"/>
      <c r="S65" s="19"/>
      <c r="T65" s="19">
        <f>SUBTOTAL(101,Table4[MEAN])</f>
        <v>1848.952380952381</v>
      </c>
      <c r="U65" s="19"/>
      <c r="V65" s="19"/>
    </row>
    <row r="66" spans="1:27" x14ac:dyDescent="0.55000000000000004">
      <c r="T66">
        <f>STDEV(T2:T64)</f>
        <v>48.540614378473094</v>
      </c>
    </row>
    <row r="69" spans="1:27" ht="14.7" thickBot="1" x14ac:dyDescent="0.6">
      <c r="A69" t="s">
        <v>362</v>
      </c>
    </row>
    <row r="70" spans="1:27" x14ac:dyDescent="0.55000000000000004">
      <c r="A70" s="1" t="s">
        <v>17</v>
      </c>
      <c r="B70" s="1" t="s">
        <v>18</v>
      </c>
      <c r="C70" s="1" t="s">
        <v>19</v>
      </c>
      <c r="D70" s="2" t="s">
        <v>0</v>
      </c>
      <c r="E70" s="1" t="s">
        <v>1</v>
      </c>
      <c r="F70" s="1" t="s">
        <v>20</v>
      </c>
      <c r="G70" s="2" t="s">
        <v>2</v>
      </c>
      <c r="H70" s="2" t="s">
        <v>3</v>
      </c>
      <c r="I70" s="2" t="s">
        <v>30</v>
      </c>
      <c r="J70" s="3" t="s">
        <v>4</v>
      </c>
      <c r="K70" s="1" t="s">
        <v>5</v>
      </c>
      <c r="L70" s="2" t="s">
        <v>6</v>
      </c>
      <c r="M70" t="s">
        <v>7</v>
      </c>
      <c r="N70" s="4" t="s">
        <v>8</v>
      </c>
      <c r="O70" s="4" t="s">
        <v>9</v>
      </c>
      <c r="P70" t="s">
        <v>10</v>
      </c>
      <c r="Q70" t="s">
        <v>11</v>
      </c>
      <c r="R70" t="s">
        <v>12</v>
      </c>
      <c r="S70" t="s">
        <v>13</v>
      </c>
      <c r="T70" t="s">
        <v>14</v>
      </c>
      <c r="U70" t="s">
        <v>15</v>
      </c>
      <c r="V70" t="s">
        <v>16</v>
      </c>
    </row>
    <row r="71" spans="1:27" x14ac:dyDescent="0.55000000000000004">
      <c r="A71" t="s">
        <v>21</v>
      </c>
      <c r="B71">
        <v>3317</v>
      </c>
      <c r="D71" t="s">
        <v>37</v>
      </c>
      <c r="E71" t="s">
        <v>38</v>
      </c>
      <c r="F71" t="s">
        <v>39</v>
      </c>
      <c r="I71" s="5">
        <v>32682</v>
      </c>
      <c r="J71" t="s">
        <v>40</v>
      </c>
      <c r="K71">
        <v>1</v>
      </c>
      <c r="L71" t="s">
        <v>41</v>
      </c>
      <c r="M71">
        <v>10</v>
      </c>
      <c r="N71" t="s">
        <v>31</v>
      </c>
      <c r="O71" t="s">
        <v>32</v>
      </c>
      <c r="P71" t="s">
        <v>42</v>
      </c>
      <c r="Q71" t="s">
        <v>43</v>
      </c>
      <c r="R71">
        <v>1800</v>
      </c>
      <c r="S71">
        <v>1850</v>
      </c>
      <c r="T71">
        <f t="shared" ref="T71:T102" si="2">(R71+S71)/2</f>
        <v>1825</v>
      </c>
      <c r="Y71" t="s">
        <v>367</v>
      </c>
      <c r="Z71" t="s">
        <v>365</v>
      </c>
      <c r="AA71" t="s">
        <v>366</v>
      </c>
    </row>
    <row r="72" spans="1:27" x14ac:dyDescent="0.55000000000000004">
      <c r="A72" t="s">
        <v>21</v>
      </c>
      <c r="B72">
        <v>3959</v>
      </c>
      <c r="D72" t="s">
        <v>49</v>
      </c>
      <c r="F72" t="s">
        <v>50</v>
      </c>
      <c r="H72" t="s">
        <v>51</v>
      </c>
      <c r="I72" s="5">
        <v>32694</v>
      </c>
      <c r="J72" t="s">
        <v>40</v>
      </c>
      <c r="K72">
        <v>1</v>
      </c>
      <c r="L72" t="s">
        <v>332</v>
      </c>
      <c r="M72">
        <v>30</v>
      </c>
      <c r="N72" t="s">
        <v>31</v>
      </c>
      <c r="O72" t="s">
        <v>32</v>
      </c>
      <c r="P72" t="s">
        <v>42</v>
      </c>
      <c r="Q72" t="s">
        <v>43</v>
      </c>
      <c r="R72">
        <v>1662</v>
      </c>
      <c r="S72">
        <v>1722</v>
      </c>
      <c r="T72">
        <f t="shared" si="2"/>
        <v>1692</v>
      </c>
      <c r="Y72">
        <v>9</v>
      </c>
      <c r="Z72">
        <v>1804.63</v>
      </c>
      <c r="AA72">
        <f>STDEV(T71:T85)</f>
        <v>39.207536933362086</v>
      </c>
    </row>
    <row r="73" spans="1:27" x14ac:dyDescent="0.55000000000000004">
      <c r="A73" t="s">
        <v>21</v>
      </c>
      <c r="B73">
        <v>4798</v>
      </c>
      <c r="D73" t="s">
        <v>52</v>
      </c>
      <c r="G73" t="s">
        <v>38</v>
      </c>
      <c r="I73" s="5">
        <v>32713</v>
      </c>
      <c r="J73" t="s">
        <v>40</v>
      </c>
      <c r="K73">
        <v>1</v>
      </c>
      <c r="L73" t="s">
        <v>41</v>
      </c>
      <c r="M73">
        <v>30</v>
      </c>
      <c r="N73" t="s">
        <v>31</v>
      </c>
      <c r="O73" t="s">
        <v>32</v>
      </c>
      <c r="P73" t="s">
        <v>42</v>
      </c>
      <c r="Q73" t="s">
        <v>43</v>
      </c>
      <c r="R73">
        <v>1800</v>
      </c>
      <c r="S73">
        <v>1850</v>
      </c>
      <c r="T73">
        <f t="shared" si="2"/>
        <v>1825</v>
      </c>
    </row>
    <row r="74" spans="1:27" x14ac:dyDescent="0.55000000000000004">
      <c r="A74" t="s">
        <v>21</v>
      </c>
      <c r="B74">
        <v>11489</v>
      </c>
      <c r="D74" t="s">
        <v>79</v>
      </c>
      <c r="E74" t="s">
        <v>72</v>
      </c>
      <c r="F74" t="s">
        <v>39</v>
      </c>
      <c r="I74" s="5">
        <v>33697</v>
      </c>
      <c r="J74" t="s">
        <v>40</v>
      </c>
      <c r="K74">
        <v>1</v>
      </c>
      <c r="L74" t="s">
        <v>80</v>
      </c>
      <c r="M74">
        <v>15</v>
      </c>
      <c r="N74" t="s">
        <v>31</v>
      </c>
      <c r="O74" t="s">
        <v>32</v>
      </c>
      <c r="P74" t="s">
        <v>42</v>
      </c>
      <c r="Q74" t="s">
        <v>43</v>
      </c>
      <c r="R74">
        <v>1800</v>
      </c>
      <c r="S74">
        <v>1850</v>
      </c>
      <c r="T74">
        <f t="shared" si="2"/>
        <v>1825</v>
      </c>
    </row>
    <row r="75" spans="1:27" x14ac:dyDescent="0.55000000000000004">
      <c r="A75" t="s">
        <v>21</v>
      </c>
      <c r="B75">
        <v>12295</v>
      </c>
      <c r="C75" s="5">
        <v>32322</v>
      </c>
      <c r="D75" t="s">
        <v>100</v>
      </c>
      <c r="E75">
        <v>2</v>
      </c>
      <c r="F75" t="s">
        <v>101</v>
      </c>
      <c r="I75" s="5">
        <v>33812</v>
      </c>
      <c r="J75" t="s">
        <v>40</v>
      </c>
      <c r="K75">
        <v>1</v>
      </c>
      <c r="L75" t="s">
        <v>333</v>
      </c>
      <c r="M75">
        <v>30</v>
      </c>
      <c r="N75" t="s">
        <v>47</v>
      </c>
      <c r="O75" t="s">
        <v>32</v>
      </c>
      <c r="P75" t="s">
        <v>42</v>
      </c>
      <c r="Q75" t="s">
        <v>43</v>
      </c>
      <c r="R75">
        <v>1700</v>
      </c>
      <c r="S75">
        <v>1725</v>
      </c>
      <c r="T75">
        <f t="shared" si="2"/>
        <v>1712.5</v>
      </c>
      <c r="V75">
        <v>5</v>
      </c>
    </row>
    <row r="76" spans="1:27" x14ac:dyDescent="0.55000000000000004">
      <c r="A76" t="s">
        <v>21</v>
      </c>
      <c r="B76">
        <v>13842</v>
      </c>
      <c r="C76" t="s">
        <v>112</v>
      </c>
      <c r="D76" t="s">
        <v>113</v>
      </c>
      <c r="F76" t="s">
        <v>114</v>
      </c>
      <c r="I76" s="5">
        <v>33921</v>
      </c>
      <c r="J76" t="s">
        <v>40</v>
      </c>
      <c r="K76">
        <v>1</v>
      </c>
      <c r="L76" t="s">
        <v>115</v>
      </c>
      <c r="M76">
        <v>30</v>
      </c>
      <c r="N76" t="s">
        <v>69</v>
      </c>
      <c r="O76" t="s">
        <v>61</v>
      </c>
      <c r="P76" t="s">
        <v>116</v>
      </c>
      <c r="Q76" t="s">
        <v>43</v>
      </c>
      <c r="R76">
        <v>1800</v>
      </c>
      <c r="S76">
        <v>1850</v>
      </c>
      <c r="T76">
        <f t="shared" si="2"/>
        <v>1825</v>
      </c>
      <c r="U76" t="s">
        <v>117</v>
      </c>
      <c r="V76">
        <v>7</v>
      </c>
      <c r="Y76" s="23" t="s">
        <v>369</v>
      </c>
      <c r="Z76" s="23" t="s">
        <v>335</v>
      </c>
      <c r="AA76" s="23" t="s">
        <v>336</v>
      </c>
    </row>
    <row r="77" spans="1:27" x14ac:dyDescent="0.55000000000000004">
      <c r="A77" t="s">
        <v>21</v>
      </c>
      <c r="B77">
        <v>10477</v>
      </c>
      <c r="D77" t="s">
        <v>66</v>
      </c>
      <c r="E77">
        <v>5</v>
      </c>
      <c r="F77" t="s">
        <v>67</v>
      </c>
      <c r="I77" s="5">
        <v>33451</v>
      </c>
      <c r="J77" t="s">
        <v>68</v>
      </c>
      <c r="K77">
        <v>1</v>
      </c>
      <c r="L77" t="s">
        <v>68</v>
      </c>
      <c r="M77">
        <v>30</v>
      </c>
      <c r="N77" t="s">
        <v>69</v>
      </c>
      <c r="O77" t="s">
        <v>61</v>
      </c>
      <c r="P77" t="s">
        <v>70</v>
      </c>
      <c r="Q77" t="s">
        <v>34</v>
      </c>
      <c r="R77">
        <v>1780</v>
      </c>
      <c r="S77">
        <v>1825</v>
      </c>
      <c r="T77">
        <f t="shared" si="2"/>
        <v>1802.5</v>
      </c>
      <c r="V77">
        <v>1</v>
      </c>
      <c r="Y77" s="21" t="s">
        <v>68</v>
      </c>
      <c r="Z77" s="21">
        <v>4</v>
      </c>
      <c r="AA77" s="16">
        <f>Table11[[#This Row],[MNV]]/Table11[[#Totals],[MNV]]</f>
        <v>0.44444444444444442</v>
      </c>
    </row>
    <row r="78" spans="1:27" x14ac:dyDescent="0.55000000000000004">
      <c r="A78" t="s">
        <v>21</v>
      </c>
      <c r="B78">
        <v>10613</v>
      </c>
      <c r="D78" t="s">
        <v>71</v>
      </c>
      <c r="E78" t="s">
        <v>72</v>
      </c>
      <c r="I78" s="5">
        <v>33458</v>
      </c>
      <c r="J78" t="s">
        <v>68</v>
      </c>
      <c r="K78">
        <v>1</v>
      </c>
      <c r="L78" t="s">
        <v>68</v>
      </c>
      <c r="M78">
        <v>15</v>
      </c>
      <c r="N78" t="s">
        <v>31</v>
      </c>
      <c r="O78" t="s">
        <v>32</v>
      </c>
      <c r="P78" t="s">
        <v>42</v>
      </c>
      <c r="Q78" t="s">
        <v>34</v>
      </c>
      <c r="R78">
        <v>1780</v>
      </c>
      <c r="S78">
        <v>1825</v>
      </c>
      <c r="T78">
        <f t="shared" si="2"/>
        <v>1802.5</v>
      </c>
      <c r="Y78" s="21" t="s">
        <v>40</v>
      </c>
      <c r="Z78" s="21">
        <v>2</v>
      </c>
      <c r="AA78" s="16">
        <f>Table11[[#This Row],[MNV]]/Table11[[#Totals],[MNV]]</f>
        <v>0.22222222222222221</v>
      </c>
    </row>
    <row r="79" spans="1:27" x14ac:dyDescent="0.55000000000000004">
      <c r="A79" t="s">
        <v>21</v>
      </c>
      <c r="B79">
        <v>11014</v>
      </c>
      <c r="D79" t="s">
        <v>73</v>
      </c>
      <c r="E79">
        <v>2</v>
      </c>
      <c r="F79" t="s">
        <v>74</v>
      </c>
      <c r="I79" s="5">
        <v>33605</v>
      </c>
      <c r="J79" t="s">
        <v>68</v>
      </c>
      <c r="K79">
        <v>1</v>
      </c>
      <c r="L79" t="s">
        <v>68</v>
      </c>
      <c r="M79">
        <v>30</v>
      </c>
      <c r="N79" t="s">
        <v>75</v>
      </c>
      <c r="O79" t="s">
        <v>76</v>
      </c>
      <c r="P79" t="s">
        <v>42</v>
      </c>
      <c r="Q79" t="s">
        <v>34</v>
      </c>
      <c r="R79">
        <v>1780</v>
      </c>
      <c r="S79">
        <v>1825</v>
      </c>
      <c r="T79">
        <f t="shared" si="2"/>
        <v>1802.5</v>
      </c>
      <c r="V79">
        <v>2</v>
      </c>
      <c r="Y79" s="22" t="s">
        <v>374</v>
      </c>
      <c r="Z79">
        <v>1</v>
      </c>
      <c r="AA79" s="16">
        <f>Table11[[#This Row],[MNV]]/Table11[[#Totals],[MNV]]</f>
        <v>0.1111111111111111</v>
      </c>
    </row>
    <row r="80" spans="1:27" x14ac:dyDescent="0.55000000000000004">
      <c r="A80" t="s">
        <v>21</v>
      </c>
      <c r="B80">
        <v>12119</v>
      </c>
      <c r="C80" s="5">
        <v>32324</v>
      </c>
      <c r="D80" t="s">
        <v>96</v>
      </c>
      <c r="E80">
        <v>3</v>
      </c>
      <c r="F80" t="s">
        <v>97</v>
      </c>
      <c r="I80" s="5">
        <v>33805</v>
      </c>
      <c r="J80" t="s">
        <v>68</v>
      </c>
      <c r="K80">
        <v>1</v>
      </c>
      <c r="L80" t="s">
        <v>68</v>
      </c>
      <c r="M80">
        <v>15</v>
      </c>
      <c r="N80" t="s">
        <v>31</v>
      </c>
      <c r="O80" t="s">
        <v>98</v>
      </c>
      <c r="P80" t="s">
        <v>42</v>
      </c>
      <c r="Q80" t="s">
        <v>34</v>
      </c>
      <c r="R80">
        <v>1780</v>
      </c>
      <c r="S80">
        <v>1825</v>
      </c>
      <c r="T80">
        <f t="shared" si="2"/>
        <v>1802.5</v>
      </c>
      <c r="U80" t="s">
        <v>99</v>
      </c>
      <c r="Y80" s="21" t="s">
        <v>376</v>
      </c>
      <c r="Z80">
        <v>1</v>
      </c>
      <c r="AA80" s="16">
        <f>Table11[[#This Row],[MNV]]/Table11[[#Totals],[MNV]]</f>
        <v>0.1111111111111111</v>
      </c>
    </row>
    <row r="81" spans="1:36" x14ac:dyDescent="0.55000000000000004">
      <c r="A81" t="s">
        <v>21</v>
      </c>
      <c r="B81">
        <v>12472</v>
      </c>
      <c r="C81" t="s">
        <v>106</v>
      </c>
      <c r="D81" t="s">
        <v>55</v>
      </c>
      <c r="E81" t="s">
        <v>72</v>
      </c>
      <c r="F81" t="s">
        <v>107</v>
      </c>
      <c r="I81" s="5">
        <v>33820</v>
      </c>
      <c r="J81" t="s">
        <v>68</v>
      </c>
      <c r="K81">
        <v>1</v>
      </c>
      <c r="L81" t="s">
        <v>68</v>
      </c>
      <c r="M81">
        <v>15</v>
      </c>
      <c r="N81" t="s">
        <v>60</v>
      </c>
      <c r="O81" t="s">
        <v>61</v>
      </c>
      <c r="P81" t="s">
        <v>42</v>
      </c>
      <c r="Q81" t="s">
        <v>34</v>
      </c>
      <c r="R81">
        <v>1780</v>
      </c>
      <c r="S81">
        <v>1825</v>
      </c>
      <c r="T81">
        <f t="shared" si="2"/>
        <v>1802.5</v>
      </c>
      <c r="Y81" s="21" t="s">
        <v>54</v>
      </c>
      <c r="Z81">
        <v>1</v>
      </c>
      <c r="AA81" s="16">
        <f>Table11[[#This Row],[MNV]]/Table11[[#Totals],[MNV]]</f>
        <v>0.1111111111111111</v>
      </c>
    </row>
    <row r="82" spans="1:36" x14ac:dyDescent="0.55000000000000004">
      <c r="A82" t="s">
        <v>21</v>
      </c>
      <c r="B82">
        <v>12719</v>
      </c>
      <c r="C82" t="s">
        <v>108</v>
      </c>
      <c r="D82" t="s">
        <v>63</v>
      </c>
      <c r="E82" t="s">
        <v>72</v>
      </c>
      <c r="F82" t="s">
        <v>39</v>
      </c>
      <c r="I82" s="5">
        <v>33953</v>
      </c>
      <c r="J82" t="s">
        <v>68</v>
      </c>
      <c r="K82">
        <v>1</v>
      </c>
      <c r="L82" t="s">
        <v>68</v>
      </c>
      <c r="M82">
        <v>15</v>
      </c>
      <c r="N82" t="s">
        <v>60</v>
      </c>
      <c r="O82" t="s">
        <v>32</v>
      </c>
      <c r="P82" t="s">
        <v>42</v>
      </c>
      <c r="Q82" t="s">
        <v>34</v>
      </c>
      <c r="R82">
        <v>1780</v>
      </c>
      <c r="S82">
        <v>1825</v>
      </c>
      <c r="T82">
        <f t="shared" si="2"/>
        <v>1802.5</v>
      </c>
      <c r="Y82" s="24"/>
      <c r="Z82" s="19">
        <f>SUM(Z77:Z81)</f>
        <v>9</v>
      </c>
      <c r="AA82" s="19"/>
    </row>
    <row r="83" spans="1:36" x14ac:dyDescent="0.55000000000000004">
      <c r="A83" t="s">
        <v>21</v>
      </c>
      <c r="B83">
        <v>14175</v>
      </c>
      <c r="C83" t="s">
        <v>120</v>
      </c>
      <c r="D83" t="s">
        <v>66</v>
      </c>
      <c r="E83">
        <v>2</v>
      </c>
      <c r="F83" t="s">
        <v>121</v>
      </c>
      <c r="H83" t="s">
        <v>66</v>
      </c>
      <c r="I83" s="5">
        <v>33876</v>
      </c>
      <c r="J83" t="s">
        <v>68</v>
      </c>
      <c r="K83">
        <v>1</v>
      </c>
      <c r="L83" t="s">
        <v>68</v>
      </c>
      <c r="M83">
        <v>20</v>
      </c>
      <c r="N83" t="s">
        <v>122</v>
      </c>
      <c r="O83" t="s">
        <v>123</v>
      </c>
      <c r="P83" t="s">
        <v>42</v>
      </c>
      <c r="Q83" t="s">
        <v>34</v>
      </c>
      <c r="R83">
        <v>1780</v>
      </c>
      <c r="S83">
        <v>1825</v>
      </c>
      <c r="T83">
        <f t="shared" si="2"/>
        <v>1802.5</v>
      </c>
      <c r="V83">
        <v>8</v>
      </c>
    </row>
    <row r="84" spans="1:36" ht="14.7" thickBot="1" x14ac:dyDescent="0.6">
      <c r="A84" t="s">
        <v>21</v>
      </c>
      <c r="B84">
        <v>14176</v>
      </c>
      <c r="C84" s="5" t="s">
        <v>124</v>
      </c>
      <c r="D84" t="s">
        <v>66</v>
      </c>
      <c r="E84">
        <v>2</v>
      </c>
      <c r="F84" t="s">
        <v>101</v>
      </c>
      <c r="I84" s="5">
        <v>33876</v>
      </c>
      <c r="J84" t="s">
        <v>68</v>
      </c>
      <c r="K84">
        <v>1</v>
      </c>
      <c r="L84" t="s">
        <v>68</v>
      </c>
      <c r="M84">
        <v>15</v>
      </c>
      <c r="N84" t="s">
        <v>122</v>
      </c>
      <c r="O84" t="s">
        <v>32</v>
      </c>
      <c r="P84" t="s">
        <v>42</v>
      </c>
      <c r="Q84" t="s">
        <v>34</v>
      </c>
      <c r="R84">
        <v>1780</v>
      </c>
      <c r="S84">
        <v>1825</v>
      </c>
      <c r="T84">
        <f t="shared" si="2"/>
        <v>1802.5</v>
      </c>
      <c r="V84">
        <v>8</v>
      </c>
    </row>
    <row r="85" spans="1:36" ht="15" thickTop="1" thickBot="1" x14ac:dyDescent="0.6">
      <c r="A85" t="s">
        <v>21</v>
      </c>
      <c r="B85">
        <v>14177</v>
      </c>
      <c r="C85" t="s">
        <v>124</v>
      </c>
      <c r="D85" t="s">
        <v>66</v>
      </c>
      <c r="E85">
        <v>2</v>
      </c>
      <c r="F85" t="s">
        <v>101</v>
      </c>
      <c r="I85" s="5">
        <v>33876</v>
      </c>
      <c r="J85" t="s">
        <v>68</v>
      </c>
      <c r="K85">
        <v>1</v>
      </c>
      <c r="L85" t="s">
        <v>68</v>
      </c>
      <c r="M85">
        <v>15</v>
      </c>
      <c r="N85" t="s">
        <v>60</v>
      </c>
      <c r="O85" t="s">
        <v>32</v>
      </c>
      <c r="P85" t="s">
        <v>42</v>
      </c>
      <c r="Q85" t="s">
        <v>34</v>
      </c>
      <c r="R85">
        <v>1780</v>
      </c>
      <c r="S85">
        <v>1825</v>
      </c>
      <c r="T85">
        <f t="shared" si="2"/>
        <v>1802.5</v>
      </c>
      <c r="Y85" s="23" t="s">
        <v>348</v>
      </c>
      <c r="Z85" s="23" t="s">
        <v>335</v>
      </c>
      <c r="AA85" s="23" t="s">
        <v>12</v>
      </c>
      <c r="AB85" s="23" t="s">
        <v>358</v>
      </c>
      <c r="AC85" s="23" t="s">
        <v>359</v>
      </c>
      <c r="AD85" s="23" t="s">
        <v>357</v>
      </c>
      <c r="AF85" s="27" t="s">
        <v>395</v>
      </c>
      <c r="AG85" s="28" t="s">
        <v>391</v>
      </c>
      <c r="AH85" s="28" t="s">
        <v>392</v>
      </c>
      <c r="AI85" s="28" t="s">
        <v>393</v>
      </c>
      <c r="AJ85" s="28" t="s">
        <v>394</v>
      </c>
    </row>
    <row r="86" spans="1:36" ht="14.7" thickTop="1" x14ac:dyDescent="0.55000000000000004">
      <c r="A86" t="s">
        <v>21</v>
      </c>
      <c r="B86">
        <v>14178</v>
      </c>
      <c r="C86" s="5" t="s">
        <v>125</v>
      </c>
      <c r="D86" t="s">
        <v>66</v>
      </c>
      <c r="E86" t="s">
        <v>72</v>
      </c>
      <c r="F86" t="s">
        <v>107</v>
      </c>
      <c r="I86" s="5">
        <v>33876</v>
      </c>
      <c r="J86" t="s">
        <v>68</v>
      </c>
      <c r="K86">
        <v>1</v>
      </c>
      <c r="L86" t="s">
        <v>68</v>
      </c>
      <c r="M86">
        <v>15</v>
      </c>
      <c r="N86" t="s">
        <v>122</v>
      </c>
      <c r="O86" t="s">
        <v>123</v>
      </c>
      <c r="P86" t="s">
        <v>42</v>
      </c>
      <c r="Q86" t="s">
        <v>34</v>
      </c>
      <c r="R86">
        <v>1780</v>
      </c>
      <c r="S86">
        <v>1825</v>
      </c>
      <c r="T86">
        <f t="shared" si="2"/>
        <v>1802.5</v>
      </c>
      <c r="V86">
        <v>8</v>
      </c>
      <c r="Y86" t="s">
        <v>379</v>
      </c>
      <c r="Z86">
        <v>1</v>
      </c>
      <c r="AA86" s="22">
        <v>1792</v>
      </c>
      <c r="AB86" s="22">
        <v>1825</v>
      </c>
      <c r="AC86" s="22">
        <f>(AA86+AB86)/2</f>
        <v>1808.5</v>
      </c>
      <c r="AD86">
        <v>1</v>
      </c>
      <c r="AF86" s="22" t="s">
        <v>379</v>
      </c>
      <c r="AG86" s="22">
        <v>1</v>
      </c>
      <c r="AH86" s="22">
        <v>1</v>
      </c>
      <c r="AI86" s="22">
        <v>1</v>
      </c>
      <c r="AJ86" s="29">
        <f>AH86/AH92</f>
        <v>0.16666666666666666</v>
      </c>
    </row>
    <row r="87" spans="1:36" x14ac:dyDescent="0.55000000000000004">
      <c r="A87" t="s">
        <v>21</v>
      </c>
      <c r="B87">
        <v>14179</v>
      </c>
      <c r="C87" s="5" t="s">
        <v>124</v>
      </c>
      <c r="D87" t="s">
        <v>66</v>
      </c>
      <c r="E87">
        <v>2</v>
      </c>
      <c r="F87" t="s">
        <v>101</v>
      </c>
      <c r="I87" s="5">
        <v>33876</v>
      </c>
      <c r="J87" t="s">
        <v>68</v>
      </c>
      <c r="K87">
        <v>1</v>
      </c>
      <c r="L87" t="s">
        <v>68</v>
      </c>
      <c r="M87">
        <v>15</v>
      </c>
      <c r="N87" t="s">
        <v>122</v>
      </c>
      <c r="O87" t="s">
        <v>32</v>
      </c>
      <c r="P87" t="s">
        <v>42</v>
      </c>
      <c r="Q87" t="s">
        <v>34</v>
      </c>
      <c r="R87">
        <v>1780</v>
      </c>
      <c r="S87">
        <v>1825</v>
      </c>
      <c r="T87">
        <f t="shared" si="2"/>
        <v>1802.5</v>
      </c>
      <c r="V87">
        <v>8</v>
      </c>
      <c r="Y87" t="s">
        <v>380</v>
      </c>
      <c r="Z87">
        <v>1</v>
      </c>
      <c r="AA87" s="22">
        <v>1792</v>
      </c>
      <c r="AB87" s="22">
        <v>1825</v>
      </c>
      <c r="AC87" s="22">
        <f>(AA87+AB87)/2</f>
        <v>1808.5</v>
      </c>
      <c r="AD87">
        <v>1</v>
      </c>
      <c r="AF87" s="21" t="s">
        <v>380</v>
      </c>
      <c r="AG87" s="21">
        <v>1</v>
      </c>
      <c r="AH87" s="21">
        <v>1</v>
      </c>
      <c r="AI87" s="21">
        <v>1</v>
      </c>
      <c r="AJ87" s="29">
        <f>AH87/AH92</f>
        <v>0.16666666666666666</v>
      </c>
    </row>
    <row r="88" spans="1:36" x14ac:dyDescent="0.55000000000000004">
      <c r="A88" t="s">
        <v>21</v>
      </c>
      <c r="B88">
        <v>14180</v>
      </c>
      <c r="C88" s="5" t="s">
        <v>126</v>
      </c>
      <c r="D88" t="s">
        <v>66</v>
      </c>
      <c r="E88">
        <v>2</v>
      </c>
      <c r="F88" t="s">
        <v>101</v>
      </c>
      <c r="I88" s="5">
        <v>33876</v>
      </c>
      <c r="J88" t="s">
        <v>68</v>
      </c>
      <c r="K88">
        <v>1</v>
      </c>
      <c r="L88" t="s">
        <v>68</v>
      </c>
      <c r="M88">
        <v>20</v>
      </c>
      <c r="N88" t="s">
        <v>122</v>
      </c>
      <c r="O88" t="s">
        <v>32</v>
      </c>
      <c r="P88" t="s">
        <v>42</v>
      </c>
      <c r="Q88" t="s">
        <v>34</v>
      </c>
      <c r="R88">
        <v>1780</v>
      </c>
      <c r="S88">
        <v>1825</v>
      </c>
      <c r="T88">
        <f t="shared" si="2"/>
        <v>1802.5</v>
      </c>
      <c r="V88">
        <v>8</v>
      </c>
      <c r="Y88" t="s">
        <v>381</v>
      </c>
      <c r="Z88">
        <v>1</v>
      </c>
      <c r="AA88">
        <v>1792</v>
      </c>
      <c r="AB88">
        <v>1825</v>
      </c>
      <c r="AC88" s="22">
        <f t="shared" ref="AC88:AC91" si="3">(AA88+AB88)/2</f>
        <v>1808.5</v>
      </c>
      <c r="AD88">
        <v>1</v>
      </c>
      <c r="AF88" s="21" t="s">
        <v>381</v>
      </c>
      <c r="AG88" s="21">
        <v>1</v>
      </c>
      <c r="AH88" s="21">
        <v>1</v>
      </c>
      <c r="AI88" s="21">
        <v>1</v>
      </c>
      <c r="AJ88" s="29">
        <f>AH88/AH92</f>
        <v>0.16666666666666666</v>
      </c>
    </row>
    <row r="89" spans="1:36" x14ac:dyDescent="0.55000000000000004">
      <c r="A89" t="s">
        <v>21</v>
      </c>
      <c r="B89">
        <v>14181</v>
      </c>
      <c r="C89" s="5" t="s">
        <v>124</v>
      </c>
      <c r="D89" t="s">
        <v>66</v>
      </c>
      <c r="E89">
        <v>2</v>
      </c>
      <c r="F89" t="s">
        <v>101</v>
      </c>
      <c r="I89" s="5">
        <v>33876</v>
      </c>
      <c r="J89" t="s">
        <v>68</v>
      </c>
      <c r="K89">
        <v>1</v>
      </c>
      <c r="L89" t="s">
        <v>68</v>
      </c>
      <c r="M89">
        <v>20</v>
      </c>
      <c r="N89" t="s">
        <v>122</v>
      </c>
      <c r="O89" t="s">
        <v>32</v>
      </c>
      <c r="P89" t="s">
        <v>42</v>
      </c>
      <c r="Q89" t="s">
        <v>34</v>
      </c>
      <c r="R89">
        <v>1780</v>
      </c>
      <c r="S89">
        <v>1825</v>
      </c>
      <c r="T89">
        <f t="shared" si="2"/>
        <v>1802.5</v>
      </c>
      <c r="V89">
        <v>8</v>
      </c>
      <c r="Y89" t="s">
        <v>382</v>
      </c>
      <c r="Z89">
        <v>1</v>
      </c>
      <c r="AA89">
        <v>1792</v>
      </c>
      <c r="AB89">
        <v>1825</v>
      </c>
      <c r="AC89" s="22">
        <f t="shared" si="3"/>
        <v>1808.5</v>
      </c>
      <c r="AD89">
        <v>1.33</v>
      </c>
      <c r="AF89" s="22" t="s">
        <v>382</v>
      </c>
      <c r="AG89" s="22">
        <v>1.33</v>
      </c>
      <c r="AH89" s="22">
        <v>1</v>
      </c>
      <c r="AI89" s="22">
        <v>1.33</v>
      </c>
      <c r="AJ89" s="29">
        <f>AH89/AH92</f>
        <v>0.16666666666666666</v>
      </c>
    </row>
    <row r="90" spans="1:36" x14ac:dyDescent="0.55000000000000004">
      <c r="A90" t="s">
        <v>21</v>
      </c>
      <c r="B90">
        <v>14182</v>
      </c>
      <c r="C90" s="5" t="s">
        <v>127</v>
      </c>
      <c r="D90" t="s">
        <v>66</v>
      </c>
      <c r="E90">
        <v>2</v>
      </c>
      <c r="F90" t="s">
        <v>121</v>
      </c>
      <c r="I90" s="5">
        <v>33876</v>
      </c>
      <c r="J90" t="s">
        <v>68</v>
      </c>
      <c r="K90">
        <v>1</v>
      </c>
      <c r="L90" t="s">
        <v>68</v>
      </c>
      <c r="M90">
        <v>30</v>
      </c>
      <c r="N90" t="s">
        <v>122</v>
      </c>
      <c r="O90" t="s">
        <v>32</v>
      </c>
      <c r="P90" t="s">
        <v>42</v>
      </c>
      <c r="Q90" t="s">
        <v>34</v>
      </c>
      <c r="R90">
        <v>1780</v>
      </c>
      <c r="S90">
        <v>1825</v>
      </c>
      <c r="T90">
        <f t="shared" si="2"/>
        <v>1802.5</v>
      </c>
      <c r="V90">
        <v>8</v>
      </c>
      <c r="Y90" t="s">
        <v>383</v>
      </c>
      <c r="Z90">
        <v>1</v>
      </c>
      <c r="AA90">
        <v>1825</v>
      </c>
      <c r="AB90">
        <v>1860</v>
      </c>
      <c r="AC90" s="22">
        <f t="shared" si="3"/>
        <v>1842.5</v>
      </c>
      <c r="AD90">
        <v>1.6</v>
      </c>
      <c r="AF90" s="21" t="s">
        <v>383</v>
      </c>
      <c r="AG90" s="21">
        <v>1.6</v>
      </c>
      <c r="AH90" s="21">
        <v>1</v>
      </c>
      <c r="AI90" s="21">
        <v>1.6</v>
      </c>
      <c r="AJ90" s="29">
        <f>AH90/AH92</f>
        <v>0.16666666666666666</v>
      </c>
    </row>
    <row r="91" spans="1:36" x14ac:dyDescent="0.55000000000000004">
      <c r="A91" t="s">
        <v>21</v>
      </c>
      <c r="B91">
        <v>15005</v>
      </c>
      <c r="C91" s="5">
        <v>30925</v>
      </c>
      <c r="D91" t="s">
        <v>143</v>
      </c>
      <c r="F91" t="s">
        <v>85</v>
      </c>
      <c r="I91" s="5">
        <v>36629</v>
      </c>
      <c r="J91" t="s">
        <v>68</v>
      </c>
      <c r="K91">
        <v>1</v>
      </c>
      <c r="L91" t="s">
        <v>144</v>
      </c>
      <c r="M91">
        <v>40</v>
      </c>
      <c r="N91" t="s">
        <v>133</v>
      </c>
      <c r="O91" t="s">
        <v>123</v>
      </c>
      <c r="P91" t="s">
        <v>42</v>
      </c>
      <c r="Q91" t="s">
        <v>34</v>
      </c>
      <c r="R91">
        <v>1780</v>
      </c>
      <c r="S91">
        <v>1825</v>
      </c>
      <c r="T91">
        <f t="shared" si="2"/>
        <v>1802.5</v>
      </c>
      <c r="V91">
        <v>16</v>
      </c>
      <c r="Y91" t="s">
        <v>384</v>
      </c>
      <c r="Z91">
        <v>1</v>
      </c>
      <c r="AA91">
        <v>1825</v>
      </c>
      <c r="AB91">
        <v>1860</v>
      </c>
      <c r="AC91" s="22">
        <f t="shared" si="3"/>
        <v>1842.5</v>
      </c>
      <c r="AD91">
        <v>3.41</v>
      </c>
      <c r="AF91" s="22" t="s">
        <v>384</v>
      </c>
      <c r="AG91" s="22">
        <v>2.86</v>
      </c>
      <c r="AH91" s="22">
        <v>1</v>
      </c>
      <c r="AI91" s="22">
        <v>2.86</v>
      </c>
      <c r="AJ91" s="29">
        <f>AH91/AH92</f>
        <v>0.16666666666666666</v>
      </c>
    </row>
    <row r="92" spans="1:36" x14ac:dyDescent="0.55000000000000004">
      <c r="A92" t="s">
        <v>21</v>
      </c>
      <c r="B92">
        <v>15024</v>
      </c>
      <c r="D92" t="s">
        <v>176</v>
      </c>
      <c r="F92" t="s">
        <v>39</v>
      </c>
      <c r="I92" s="5">
        <v>36631</v>
      </c>
      <c r="J92" t="s">
        <v>68</v>
      </c>
      <c r="K92">
        <v>1</v>
      </c>
      <c r="L92" t="s">
        <v>68</v>
      </c>
      <c r="M92">
        <v>15</v>
      </c>
      <c r="N92" t="s">
        <v>31</v>
      </c>
      <c r="O92" t="s">
        <v>32</v>
      </c>
      <c r="P92" t="s">
        <v>42</v>
      </c>
      <c r="Q92" t="s">
        <v>34</v>
      </c>
      <c r="R92">
        <v>1780</v>
      </c>
      <c r="S92">
        <v>1825</v>
      </c>
      <c r="T92">
        <f t="shared" si="2"/>
        <v>1802.5</v>
      </c>
      <c r="Y92" s="19"/>
      <c r="Z92" s="19"/>
      <c r="AA92" s="19"/>
      <c r="AB92" s="19"/>
      <c r="AC92" s="25">
        <f>AVERAGE(AC86:AC91)</f>
        <v>1819.8333333333333</v>
      </c>
      <c r="AD92" s="26">
        <f>SUBTOTAL(101,Table13[CC INDEX])</f>
        <v>1.5566666666666666</v>
      </c>
      <c r="AG92">
        <f>SUM(AG86:AG91)</f>
        <v>8.7899999999999991</v>
      </c>
      <c r="AH92">
        <f>SUM(AH86:AH91)</f>
        <v>6</v>
      </c>
      <c r="AI92" s="30">
        <f>AVERAGE(AI86:AI91)</f>
        <v>1.4649999999999999</v>
      </c>
    </row>
    <row r="93" spans="1:36" x14ac:dyDescent="0.55000000000000004">
      <c r="A93" t="s">
        <v>21</v>
      </c>
      <c r="B93">
        <v>9302</v>
      </c>
      <c r="D93" t="s">
        <v>63</v>
      </c>
      <c r="E93">
        <v>4</v>
      </c>
      <c r="F93" t="s">
        <v>64</v>
      </c>
      <c r="I93" s="5">
        <v>33424</v>
      </c>
      <c r="J93" t="s">
        <v>35</v>
      </c>
      <c r="K93">
        <v>1</v>
      </c>
      <c r="L93" t="s">
        <v>65</v>
      </c>
      <c r="M93">
        <v>10</v>
      </c>
      <c r="N93" t="s">
        <v>31</v>
      </c>
      <c r="O93" t="s">
        <v>32</v>
      </c>
      <c r="P93" t="s">
        <v>42</v>
      </c>
      <c r="Q93" t="s">
        <v>34</v>
      </c>
      <c r="R93">
        <v>1825</v>
      </c>
      <c r="S93">
        <v>1860</v>
      </c>
      <c r="T93">
        <f t="shared" si="2"/>
        <v>1842.5</v>
      </c>
      <c r="AC93">
        <f>STDEV(Table13[MEAN DATE])</f>
        <v>17.557524502806956</v>
      </c>
    </row>
    <row r="94" spans="1:36" x14ac:dyDescent="0.55000000000000004">
      <c r="A94" t="s">
        <v>21</v>
      </c>
      <c r="B94">
        <v>15006</v>
      </c>
      <c r="C94" s="5" t="s">
        <v>148</v>
      </c>
      <c r="D94" t="s">
        <v>131</v>
      </c>
      <c r="I94" s="5">
        <v>36631</v>
      </c>
      <c r="J94" t="s">
        <v>146</v>
      </c>
      <c r="K94">
        <v>1</v>
      </c>
      <c r="L94" t="s">
        <v>145</v>
      </c>
      <c r="M94">
        <v>40</v>
      </c>
      <c r="N94" t="s">
        <v>147</v>
      </c>
      <c r="O94" t="s">
        <v>32</v>
      </c>
      <c r="P94" t="s">
        <v>42</v>
      </c>
      <c r="Q94" t="s">
        <v>34</v>
      </c>
      <c r="R94">
        <v>1825</v>
      </c>
      <c r="S94">
        <v>1860</v>
      </c>
      <c r="T94">
        <f t="shared" si="2"/>
        <v>1842.5</v>
      </c>
      <c r="V94">
        <v>17</v>
      </c>
    </row>
    <row r="95" spans="1:36" x14ac:dyDescent="0.55000000000000004">
      <c r="A95" t="s">
        <v>21</v>
      </c>
      <c r="B95">
        <v>15017</v>
      </c>
      <c r="C95" s="5" t="s">
        <v>148</v>
      </c>
      <c r="D95" t="s">
        <v>131</v>
      </c>
      <c r="I95" s="5">
        <v>36631</v>
      </c>
      <c r="J95" t="s">
        <v>138</v>
      </c>
      <c r="K95">
        <v>1</v>
      </c>
      <c r="L95" t="s">
        <v>167</v>
      </c>
      <c r="M95">
        <v>30</v>
      </c>
      <c r="N95" t="s">
        <v>69</v>
      </c>
      <c r="O95" t="s">
        <v>168</v>
      </c>
      <c r="P95" t="s">
        <v>42</v>
      </c>
      <c r="Q95" t="s">
        <v>34</v>
      </c>
      <c r="R95">
        <v>1825</v>
      </c>
      <c r="S95">
        <v>1860</v>
      </c>
      <c r="T95">
        <f t="shared" si="2"/>
        <v>1842.5</v>
      </c>
      <c r="V95">
        <v>26</v>
      </c>
      <c r="Y95" t="s">
        <v>385</v>
      </c>
      <c r="Z95" t="s">
        <v>386</v>
      </c>
      <c r="AA95" t="s">
        <v>336</v>
      </c>
    </row>
    <row r="96" spans="1:36" x14ac:dyDescent="0.55000000000000004">
      <c r="A96" t="s">
        <v>21</v>
      </c>
      <c r="B96">
        <v>5023</v>
      </c>
      <c r="D96" t="s">
        <v>53</v>
      </c>
      <c r="G96" t="s">
        <v>38</v>
      </c>
      <c r="I96" s="5">
        <v>32717</v>
      </c>
      <c r="J96" t="s">
        <v>54</v>
      </c>
      <c r="K96">
        <v>1</v>
      </c>
      <c r="L96" t="s">
        <v>54</v>
      </c>
      <c r="M96">
        <v>15</v>
      </c>
      <c r="N96" t="s">
        <v>31</v>
      </c>
      <c r="O96" t="s">
        <v>32</v>
      </c>
      <c r="P96" t="s">
        <v>42</v>
      </c>
      <c r="Q96" t="s">
        <v>34</v>
      </c>
      <c r="R96">
        <v>1825</v>
      </c>
      <c r="S96">
        <v>1860</v>
      </c>
      <c r="T96">
        <f t="shared" si="2"/>
        <v>1842.5</v>
      </c>
      <c r="Y96" t="s">
        <v>387</v>
      </c>
      <c r="Z96">
        <v>1</v>
      </c>
      <c r="AA96">
        <v>50</v>
      </c>
    </row>
    <row r="97" spans="1:27" x14ac:dyDescent="0.55000000000000004">
      <c r="A97" t="s">
        <v>21</v>
      </c>
      <c r="B97">
        <v>7944</v>
      </c>
      <c r="D97" t="s">
        <v>58</v>
      </c>
      <c r="E97" t="s">
        <v>59</v>
      </c>
      <c r="F97" t="s">
        <v>39</v>
      </c>
      <c r="I97" s="5">
        <v>33321</v>
      </c>
      <c r="J97" t="s">
        <v>54</v>
      </c>
      <c r="K97">
        <v>1</v>
      </c>
      <c r="L97" t="s">
        <v>54</v>
      </c>
      <c r="M97">
        <v>20</v>
      </c>
      <c r="N97" t="s">
        <v>60</v>
      </c>
      <c r="O97" t="s">
        <v>61</v>
      </c>
      <c r="P97" t="s">
        <v>62</v>
      </c>
      <c r="Q97" t="s">
        <v>34</v>
      </c>
      <c r="R97">
        <v>1825</v>
      </c>
      <c r="S97">
        <v>1860</v>
      </c>
      <c r="T97">
        <f t="shared" si="2"/>
        <v>1842.5</v>
      </c>
      <c r="Y97" t="s">
        <v>388</v>
      </c>
      <c r="Z97">
        <v>1</v>
      </c>
      <c r="AA97">
        <v>50</v>
      </c>
    </row>
    <row r="98" spans="1:27" x14ac:dyDescent="0.55000000000000004">
      <c r="A98" t="s">
        <v>21</v>
      </c>
      <c r="B98">
        <v>11487</v>
      </c>
      <c r="D98" t="s">
        <v>77</v>
      </c>
      <c r="E98">
        <v>4</v>
      </c>
      <c r="I98" s="5">
        <v>33698</v>
      </c>
      <c r="J98" t="s">
        <v>54</v>
      </c>
      <c r="K98">
        <v>1</v>
      </c>
      <c r="L98" t="s">
        <v>54</v>
      </c>
      <c r="M98">
        <v>15</v>
      </c>
      <c r="N98" t="s">
        <v>60</v>
      </c>
      <c r="O98" t="s">
        <v>61</v>
      </c>
      <c r="P98" t="s">
        <v>78</v>
      </c>
      <c r="Q98" t="s">
        <v>34</v>
      </c>
      <c r="R98">
        <v>1825</v>
      </c>
      <c r="S98">
        <v>1860</v>
      </c>
      <c r="T98">
        <f t="shared" si="2"/>
        <v>1842.5</v>
      </c>
    </row>
    <row r="99" spans="1:27" x14ac:dyDescent="0.55000000000000004">
      <c r="A99" t="s">
        <v>21</v>
      </c>
      <c r="B99">
        <v>11488</v>
      </c>
      <c r="D99" t="s">
        <v>79</v>
      </c>
      <c r="E99" t="s">
        <v>72</v>
      </c>
      <c r="F99" t="s">
        <v>39</v>
      </c>
      <c r="I99" s="5">
        <v>33697</v>
      </c>
      <c r="J99" t="s">
        <v>54</v>
      </c>
      <c r="K99">
        <v>1</v>
      </c>
      <c r="L99" t="s">
        <v>54</v>
      </c>
      <c r="M99">
        <v>20</v>
      </c>
      <c r="N99" t="s">
        <v>31</v>
      </c>
      <c r="O99" t="s">
        <v>32</v>
      </c>
      <c r="P99" t="s">
        <v>42</v>
      </c>
      <c r="Q99" t="s">
        <v>34</v>
      </c>
      <c r="R99">
        <v>1825</v>
      </c>
      <c r="S99">
        <v>1860</v>
      </c>
      <c r="T99">
        <f t="shared" si="2"/>
        <v>1842.5</v>
      </c>
    </row>
    <row r="100" spans="1:27" x14ac:dyDescent="0.55000000000000004">
      <c r="A100" t="s">
        <v>21</v>
      </c>
      <c r="B100">
        <v>11708</v>
      </c>
      <c r="D100" t="s">
        <v>77</v>
      </c>
      <c r="E100">
        <v>2</v>
      </c>
      <c r="F100" t="s">
        <v>85</v>
      </c>
      <c r="I100" s="5">
        <v>33733</v>
      </c>
      <c r="J100" t="s">
        <v>54</v>
      </c>
      <c r="K100">
        <v>1</v>
      </c>
      <c r="L100" t="s">
        <v>54</v>
      </c>
      <c r="M100">
        <v>15</v>
      </c>
      <c r="N100" t="s">
        <v>60</v>
      </c>
      <c r="O100" t="s">
        <v>61</v>
      </c>
      <c r="P100" t="s">
        <v>42</v>
      </c>
      <c r="Q100" t="s">
        <v>34</v>
      </c>
      <c r="R100">
        <v>1825</v>
      </c>
      <c r="S100">
        <v>1860</v>
      </c>
      <c r="T100">
        <f t="shared" si="2"/>
        <v>1842.5</v>
      </c>
    </row>
    <row r="101" spans="1:27" x14ac:dyDescent="0.55000000000000004">
      <c r="A101" t="s">
        <v>21</v>
      </c>
      <c r="B101">
        <v>12117</v>
      </c>
      <c r="C101" t="s">
        <v>91</v>
      </c>
      <c r="D101" t="s">
        <v>92</v>
      </c>
      <c r="E101" t="s">
        <v>72</v>
      </c>
      <c r="I101" s="5">
        <v>33805</v>
      </c>
      <c r="J101" t="s">
        <v>54</v>
      </c>
      <c r="K101">
        <v>1</v>
      </c>
      <c r="L101" t="s">
        <v>54</v>
      </c>
      <c r="M101">
        <v>15</v>
      </c>
      <c r="N101" t="s">
        <v>31</v>
      </c>
      <c r="O101" t="s">
        <v>32</v>
      </c>
      <c r="P101" t="s">
        <v>93</v>
      </c>
      <c r="Q101" t="s">
        <v>34</v>
      </c>
      <c r="R101">
        <v>1825</v>
      </c>
      <c r="S101">
        <v>1860</v>
      </c>
      <c r="T101">
        <f t="shared" si="2"/>
        <v>1842.5</v>
      </c>
    </row>
    <row r="102" spans="1:27" x14ac:dyDescent="0.55000000000000004">
      <c r="A102" t="s">
        <v>21</v>
      </c>
      <c r="B102">
        <v>12118</v>
      </c>
      <c r="C102" s="5">
        <v>32317</v>
      </c>
      <c r="D102" t="s">
        <v>92</v>
      </c>
      <c r="E102" t="s">
        <v>72</v>
      </c>
      <c r="F102" t="s">
        <v>39</v>
      </c>
      <c r="I102" s="5">
        <v>33805</v>
      </c>
      <c r="J102" t="s">
        <v>54</v>
      </c>
      <c r="K102">
        <v>1</v>
      </c>
      <c r="L102" t="s">
        <v>54</v>
      </c>
      <c r="M102">
        <v>20</v>
      </c>
      <c r="N102" t="s">
        <v>95</v>
      </c>
      <c r="O102" t="s">
        <v>94</v>
      </c>
      <c r="P102" t="s">
        <v>42</v>
      </c>
      <c r="Q102" t="s">
        <v>34</v>
      </c>
      <c r="R102">
        <v>1825</v>
      </c>
      <c r="S102">
        <v>1860</v>
      </c>
      <c r="T102">
        <f t="shared" si="2"/>
        <v>1842.5</v>
      </c>
      <c r="V102">
        <v>4</v>
      </c>
    </row>
    <row r="103" spans="1:27" x14ac:dyDescent="0.55000000000000004">
      <c r="A103" s="19"/>
      <c r="B103" s="19"/>
      <c r="C103" s="20"/>
      <c r="D103" s="19"/>
      <c r="E103" s="19"/>
      <c r="F103" s="19"/>
      <c r="G103" s="19"/>
      <c r="H103" s="19"/>
      <c r="I103" s="20"/>
      <c r="J103" s="19"/>
      <c r="K103" s="19">
        <f>SUM(K71:K102)</f>
        <v>32</v>
      </c>
      <c r="L103" s="19"/>
      <c r="M103" s="19"/>
      <c r="N103" s="19"/>
      <c r="O103" s="19"/>
      <c r="P103" s="19"/>
      <c r="Q103" s="19"/>
      <c r="R103" s="19"/>
      <c r="S103" s="19"/>
      <c r="T103" s="19">
        <f>AVERAGE(T71:T102)</f>
        <v>1811.546875</v>
      </c>
      <c r="U103" s="19"/>
      <c r="V103" s="19"/>
    </row>
    <row r="104" spans="1:27" x14ac:dyDescent="0.55000000000000004">
      <c r="T104">
        <f>STDEV(T71:T102)</f>
        <v>33.943111652131016</v>
      </c>
    </row>
    <row r="107" spans="1:27" ht="14.7" thickBot="1" x14ac:dyDescent="0.6">
      <c r="A107" t="s">
        <v>363</v>
      </c>
    </row>
    <row r="108" spans="1:27" x14ac:dyDescent="0.55000000000000004">
      <c r="A108" s="1" t="s">
        <v>17</v>
      </c>
      <c r="B108" s="1" t="s">
        <v>18</v>
      </c>
      <c r="C108" s="1" t="s">
        <v>19</v>
      </c>
      <c r="D108" s="2" t="s">
        <v>0</v>
      </c>
      <c r="E108" s="1" t="s">
        <v>1</v>
      </c>
      <c r="F108" s="1" t="s">
        <v>20</v>
      </c>
      <c r="G108" s="2" t="s">
        <v>2</v>
      </c>
      <c r="H108" s="2" t="s">
        <v>3</v>
      </c>
      <c r="I108" s="2" t="s">
        <v>30</v>
      </c>
      <c r="J108" s="3" t="s">
        <v>4</v>
      </c>
      <c r="K108" s="1" t="s">
        <v>5</v>
      </c>
      <c r="L108" s="2" t="s">
        <v>6</v>
      </c>
      <c r="M108" t="s">
        <v>7</v>
      </c>
      <c r="N108" s="4" t="s">
        <v>8</v>
      </c>
      <c r="O108" s="4" t="s">
        <v>9</v>
      </c>
      <c r="P108" t="s">
        <v>10</v>
      </c>
      <c r="Q108" t="s">
        <v>11</v>
      </c>
      <c r="R108" t="s">
        <v>12</v>
      </c>
      <c r="S108" t="s">
        <v>13</v>
      </c>
      <c r="T108" t="s">
        <v>14</v>
      </c>
      <c r="U108" t="s">
        <v>15</v>
      </c>
      <c r="V108" t="s">
        <v>16</v>
      </c>
      <c r="Y108" t="s">
        <v>368</v>
      </c>
      <c r="Z108" t="s">
        <v>365</v>
      </c>
      <c r="AA108" t="s">
        <v>366</v>
      </c>
    </row>
    <row r="109" spans="1:27" x14ac:dyDescent="0.55000000000000004">
      <c r="A109" t="s">
        <v>21</v>
      </c>
      <c r="B109">
        <v>14991</v>
      </c>
      <c r="C109" s="5" t="s">
        <v>148</v>
      </c>
      <c r="D109" t="s">
        <v>131</v>
      </c>
      <c r="I109" s="5">
        <v>36631</v>
      </c>
      <c r="J109" t="s">
        <v>132</v>
      </c>
      <c r="K109">
        <v>1</v>
      </c>
      <c r="L109" t="s">
        <v>135</v>
      </c>
      <c r="M109">
        <v>40</v>
      </c>
      <c r="N109" t="s">
        <v>133</v>
      </c>
      <c r="O109" t="s">
        <v>123</v>
      </c>
      <c r="P109" t="s">
        <v>42</v>
      </c>
      <c r="Q109" t="s">
        <v>34</v>
      </c>
      <c r="R109">
        <v>1870</v>
      </c>
      <c r="S109">
        <v>1920</v>
      </c>
      <c r="T109">
        <f t="shared" ref="T109:T139" si="4">(R109+S109)/2</f>
        <v>1895</v>
      </c>
      <c r="V109">
        <v>9</v>
      </c>
      <c r="Y109">
        <v>20</v>
      </c>
      <c r="Z109">
        <v>1889.31</v>
      </c>
      <c r="AA109">
        <f>STDEV(T109:T137)</f>
        <v>19.10843764316072</v>
      </c>
    </row>
    <row r="110" spans="1:27" x14ac:dyDescent="0.55000000000000004">
      <c r="A110" t="s">
        <v>21</v>
      </c>
      <c r="B110">
        <v>14992</v>
      </c>
      <c r="C110" s="5" t="s">
        <v>148</v>
      </c>
      <c r="D110" t="s">
        <v>131</v>
      </c>
      <c r="I110" s="5">
        <v>36631</v>
      </c>
      <c r="J110" t="s">
        <v>54</v>
      </c>
      <c r="K110">
        <v>1</v>
      </c>
      <c r="L110" t="s">
        <v>54</v>
      </c>
      <c r="M110">
        <v>20</v>
      </c>
      <c r="N110" t="s">
        <v>133</v>
      </c>
      <c r="O110" t="s">
        <v>32</v>
      </c>
      <c r="P110" t="s">
        <v>42</v>
      </c>
      <c r="Q110" t="s">
        <v>34</v>
      </c>
      <c r="R110">
        <v>1870</v>
      </c>
      <c r="S110">
        <v>1920</v>
      </c>
      <c r="T110">
        <f t="shared" si="4"/>
        <v>1895</v>
      </c>
      <c r="V110">
        <v>9</v>
      </c>
    </row>
    <row r="111" spans="1:27" x14ac:dyDescent="0.55000000000000004">
      <c r="A111" t="s">
        <v>21</v>
      </c>
      <c r="B111">
        <v>14993</v>
      </c>
      <c r="C111" s="5" t="s">
        <v>148</v>
      </c>
      <c r="D111" t="s">
        <v>131</v>
      </c>
      <c r="I111" s="5">
        <v>36631</v>
      </c>
      <c r="J111" t="s">
        <v>54</v>
      </c>
      <c r="K111">
        <v>1</v>
      </c>
      <c r="L111" t="s">
        <v>54</v>
      </c>
      <c r="M111">
        <v>40</v>
      </c>
      <c r="N111" t="s">
        <v>133</v>
      </c>
      <c r="O111" t="s">
        <v>61</v>
      </c>
      <c r="P111" t="s">
        <v>42</v>
      </c>
      <c r="Q111" t="s">
        <v>34</v>
      </c>
      <c r="R111">
        <v>1870</v>
      </c>
      <c r="S111">
        <v>1920</v>
      </c>
      <c r="T111">
        <f t="shared" si="4"/>
        <v>1895</v>
      </c>
      <c r="V111">
        <v>9</v>
      </c>
    </row>
    <row r="112" spans="1:27" x14ac:dyDescent="0.55000000000000004">
      <c r="A112" t="s">
        <v>21</v>
      </c>
      <c r="B112">
        <v>14995</v>
      </c>
      <c r="C112" s="5" t="s">
        <v>148</v>
      </c>
      <c r="D112" t="s">
        <v>131</v>
      </c>
      <c r="I112" s="5">
        <v>36631</v>
      </c>
      <c r="J112" t="s">
        <v>132</v>
      </c>
      <c r="L112" t="s">
        <v>135</v>
      </c>
      <c r="M112">
        <v>30</v>
      </c>
      <c r="N112" t="s">
        <v>133</v>
      </c>
      <c r="O112" t="s">
        <v>123</v>
      </c>
      <c r="P112" t="s">
        <v>42</v>
      </c>
      <c r="Q112" t="s">
        <v>34</v>
      </c>
      <c r="R112">
        <v>1870</v>
      </c>
      <c r="S112">
        <v>1920</v>
      </c>
      <c r="T112">
        <f t="shared" si="4"/>
        <v>1895</v>
      </c>
      <c r="V112">
        <v>9</v>
      </c>
      <c r="Y112" s="23" t="s">
        <v>369</v>
      </c>
      <c r="Z112" s="23" t="s">
        <v>335</v>
      </c>
      <c r="AA112" s="23" t="s">
        <v>336</v>
      </c>
    </row>
    <row r="113" spans="1:27" x14ac:dyDescent="0.55000000000000004">
      <c r="A113" t="s">
        <v>21</v>
      </c>
      <c r="B113">
        <v>14994</v>
      </c>
      <c r="C113" s="5" t="s">
        <v>148</v>
      </c>
      <c r="D113" t="s">
        <v>131</v>
      </c>
      <c r="I113" s="5">
        <v>36631</v>
      </c>
      <c r="J113" t="s">
        <v>134</v>
      </c>
      <c r="K113">
        <v>1</v>
      </c>
      <c r="L113" t="s">
        <v>134</v>
      </c>
      <c r="M113">
        <v>30</v>
      </c>
      <c r="N113" t="s">
        <v>122</v>
      </c>
      <c r="O113" t="s">
        <v>123</v>
      </c>
      <c r="P113" t="s">
        <v>42</v>
      </c>
      <c r="Q113" t="s">
        <v>34</v>
      </c>
      <c r="R113">
        <v>1870</v>
      </c>
      <c r="S113">
        <v>1920</v>
      </c>
      <c r="T113">
        <f t="shared" si="4"/>
        <v>1895</v>
      </c>
      <c r="V113">
        <v>10</v>
      </c>
      <c r="Y113" s="22" t="s">
        <v>134</v>
      </c>
      <c r="Z113" s="22">
        <v>5</v>
      </c>
      <c r="AA113" s="16">
        <f>Table12[[#This Row],[MNV]]/Table12[[#Totals],[MNV]]</f>
        <v>0.22727272727272727</v>
      </c>
    </row>
    <row r="114" spans="1:27" x14ac:dyDescent="0.55000000000000004">
      <c r="A114" t="s">
        <v>21</v>
      </c>
      <c r="B114">
        <v>14999</v>
      </c>
      <c r="C114" s="5" t="s">
        <v>148</v>
      </c>
      <c r="D114" t="s">
        <v>131</v>
      </c>
      <c r="I114" s="5">
        <v>36631</v>
      </c>
      <c r="J114" t="s">
        <v>134</v>
      </c>
      <c r="K114">
        <v>1</v>
      </c>
      <c r="L114" t="s">
        <v>134</v>
      </c>
      <c r="M114">
        <v>70</v>
      </c>
      <c r="N114" t="s">
        <v>122</v>
      </c>
      <c r="O114" t="s">
        <v>137</v>
      </c>
      <c r="P114" t="s">
        <v>42</v>
      </c>
      <c r="Q114" t="s">
        <v>34</v>
      </c>
      <c r="R114">
        <v>1870</v>
      </c>
      <c r="S114">
        <v>1920</v>
      </c>
      <c r="T114">
        <f t="shared" si="4"/>
        <v>1895</v>
      </c>
      <c r="V114">
        <v>10</v>
      </c>
      <c r="Y114" s="22" t="s">
        <v>372</v>
      </c>
      <c r="Z114" s="22">
        <v>4</v>
      </c>
      <c r="AA114" s="16">
        <f>Table12[[#This Row],[MNV]]/Table12[[#Totals],[MNV]]</f>
        <v>0.18181818181818182</v>
      </c>
    </row>
    <row r="115" spans="1:27" x14ac:dyDescent="0.55000000000000004">
      <c r="A115" t="s">
        <v>21</v>
      </c>
      <c r="B115">
        <v>14996</v>
      </c>
      <c r="C115" s="5" t="s">
        <v>148</v>
      </c>
      <c r="D115" t="s">
        <v>131</v>
      </c>
      <c r="I115" s="5">
        <v>36631</v>
      </c>
      <c r="J115" t="s">
        <v>134</v>
      </c>
      <c r="K115">
        <v>1</v>
      </c>
      <c r="L115" t="s">
        <v>134</v>
      </c>
      <c r="M115">
        <v>40</v>
      </c>
      <c r="N115" t="s">
        <v>136</v>
      </c>
      <c r="O115" t="s">
        <v>32</v>
      </c>
      <c r="P115" t="s">
        <v>42</v>
      </c>
      <c r="Q115" t="s">
        <v>34</v>
      </c>
      <c r="R115">
        <v>1870</v>
      </c>
      <c r="S115">
        <v>1920</v>
      </c>
      <c r="T115">
        <f t="shared" si="4"/>
        <v>1895</v>
      </c>
      <c r="V115">
        <v>11</v>
      </c>
      <c r="Y115" s="22" t="s">
        <v>160</v>
      </c>
      <c r="Z115" s="22">
        <v>2</v>
      </c>
      <c r="AA115" s="16">
        <f>Table12[[#This Row],[MNV]]/Table12[[#Totals],[MNV]]</f>
        <v>9.0909090909090912E-2</v>
      </c>
    </row>
    <row r="116" spans="1:27" x14ac:dyDescent="0.55000000000000004">
      <c r="A116" t="s">
        <v>21</v>
      </c>
      <c r="B116">
        <v>14997</v>
      </c>
      <c r="C116" s="5" t="s">
        <v>148</v>
      </c>
      <c r="D116" t="s">
        <v>131</v>
      </c>
      <c r="I116" s="5">
        <v>36631</v>
      </c>
      <c r="J116" t="s">
        <v>134</v>
      </c>
      <c r="K116">
        <v>1</v>
      </c>
      <c r="L116" t="s">
        <v>134</v>
      </c>
      <c r="M116">
        <v>40</v>
      </c>
      <c r="N116" t="s">
        <v>136</v>
      </c>
      <c r="O116" t="s">
        <v>32</v>
      </c>
      <c r="P116" t="s">
        <v>42</v>
      </c>
      <c r="Q116" t="s">
        <v>34</v>
      </c>
      <c r="R116">
        <v>1870</v>
      </c>
      <c r="S116">
        <v>1920</v>
      </c>
      <c r="T116">
        <f t="shared" si="4"/>
        <v>1895</v>
      </c>
      <c r="V116">
        <v>11</v>
      </c>
      <c r="Y116" s="21" t="s">
        <v>377</v>
      </c>
      <c r="Z116" s="21">
        <v>2</v>
      </c>
      <c r="AA116" s="16">
        <f>Table12[[#This Row],[MNV]]/Table12[[#Totals],[MNV]]</f>
        <v>9.0909090909090912E-2</v>
      </c>
    </row>
    <row r="117" spans="1:27" x14ac:dyDescent="0.55000000000000004">
      <c r="A117" t="s">
        <v>21</v>
      </c>
      <c r="B117">
        <v>15000</v>
      </c>
      <c r="C117" s="5" t="s">
        <v>148</v>
      </c>
      <c r="D117" t="s">
        <v>131</v>
      </c>
      <c r="I117" s="5">
        <v>36631</v>
      </c>
      <c r="J117" t="s">
        <v>138</v>
      </c>
      <c r="K117">
        <v>1</v>
      </c>
      <c r="L117" t="s">
        <v>139</v>
      </c>
      <c r="M117">
        <v>30</v>
      </c>
      <c r="N117" t="s">
        <v>122</v>
      </c>
      <c r="O117" t="s">
        <v>32</v>
      </c>
      <c r="P117" t="s">
        <v>42</v>
      </c>
      <c r="Q117" t="s">
        <v>34</v>
      </c>
      <c r="R117">
        <v>1850</v>
      </c>
      <c r="S117">
        <v>1870</v>
      </c>
      <c r="T117">
        <f t="shared" si="4"/>
        <v>1860</v>
      </c>
      <c r="V117">
        <v>12</v>
      </c>
      <c r="Y117" s="22" t="s">
        <v>378</v>
      </c>
      <c r="Z117" s="22">
        <v>2</v>
      </c>
      <c r="AA117" s="16">
        <f>Table12[[#This Row],[MNV]]/Table12[[#Totals],[MNV]]</f>
        <v>9.0909090909090912E-2</v>
      </c>
    </row>
    <row r="118" spans="1:27" x14ac:dyDescent="0.55000000000000004">
      <c r="A118" t="s">
        <v>21</v>
      </c>
      <c r="B118">
        <v>15001</v>
      </c>
      <c r="C118" s="5" t="s">
        <v>148</v>
      </c>
      <c r="D118" t="s">
        <v>131</v>
      </c>
      <c r="I118" s="5">
        <v>36631</v>
      </c>
      <c r="J118" t="s">
        <v>134</v>
      </c>
      <c r="K118">
        <v>1</v>
      </c>
      <c r="L118" t="s">
        <v>134</v>
      </c>
      <c r="M118">
        <v>50</v>
      </c>
      <c r="N118" t="s">
        <v>69</v>
      </c>
      <c r="O118" t="s">
        <v>61</v>
      </c>
      <c r="P118" t="s">
        <v>42</v>
      </c>
      <c r="Q118" t="s">
        <v>34</v>
      </c>
      <c r="R118">
        <v>1850</v>
      </c>
      <c r="S118">
        <v>1900</v>
      </c>
      <c r="T118">
        <f t="shared" si="4"/>
        <v>1875</v>
      </c>
      <c r="V118">
        <v>13</v>
      </c>
      <c r="Y118" s="22" t="s">
        <v>375</v>
      </c>
      <c r="Z118" s="22">
        <v>1</v>
      </c>
      <c r="AA118" s="16">
        <f>Table12[[#This Row],[MNV]]/Table12[[#Totals],[MNV]]</f>
        <v>4.5454545454545456E-2</v>
      </c>
    </row>
    <row r="119" spans="1:27" x14ac:dyDescent="0.55000000000000004">
      <c r="A119" t="s">
        <v>21</v>
      </c>
      <c r="B119">
        <v>15002</v>
      </c>
      <c r="C119" s="5" t="s">
        <v>148</v>
      </c>
      <c r="D119" t="s">
        <v>131</v>
      </c>
      <c r="I119" s="5">
        <v>36631</v>
      </c>
      <c r="J119" t="s">
        <v>140</v>
      </c>
      <c r="K119">
        <v>1</v>
      </c>
      <c r="L119" t="s">
        <v>142</v>
      </c>
      <c r="M119">
        <v>40</v>
      </c>
      <c r="N119" t="s">
        <v>141</v>
      </c>
      <c r="O119" t="s">
        <v>61</v>
      </c>
      <c r="P119" t="s">
        <v>42</v>
      </c>
      <c r="Q119" t="s">
        <v>34</v>
      </c>
      <c r="R119">
        <v>1825</v>
      </c>
      <c r="S119">
        <v>1875</v>
      </c>
      <c r="T119">
        <f t="shared" si="4"/>
        <v>1850</v>
      </c>
      <c r="V119">
        <v>14</v>
      </c>
      <c r="Y119" s="21" t="s">
        <v>370</v>
      </c>
      <c r="Z119" s="21">
        <v>1</v>
      </c>
      <c r="AA119" s="16">
        <f>Table12[[#This Row],[MNV]]/Table12[[#Totals],[MNV]]</f>
        <v>4.5454545454545456E-2</v>
      </c>
    </row>
    <row r="120" spans="1:27" x14ac:dyDescent="0.55000000000000004">
      <c r="A120" t="s">
        <v>21</v>
      </c>
      <c r="B120">
        <v>15004</v>
      </c>
      <c r="C120" s="5" t="s">
        <v>148</v>
      </c>
      <c r="D120" t="s">
        <v>131</v>
      </c>
      <c r="I120" s="5">
        <v>36631</v>
      </c>
      <c r="J120" t="s">
        <v>140</v>
      </c>
      <c r="K120">
        <v>1</v>
      </c>
      <c r="L120" t="s">
        <v>142</v>
      </c>
      <c r="M120">
        <v>40</v>
      </c>
      <c r="N120" t="s">
        <v>141</v>
      </c>
      <c r="O120" t="s">
        <v>32</v>
      </c>
      <c r="P120" t="s">
        <v>42</v>
      </c>
      <c r="Q120" t="s">
        <v>34</v>
      </c>
      <c r="R120">
        <v>1825</v>
      </c>
      <c r="S120">
        <v>1875</v>
      </c>
      <c r="T120">
        <f t="shared" si="4"/>
        <v>1850</v>
      </c>
      <c r="V120">
        <v>14</v>
      </c>
      <c r="Y120" s="22" t="s">
        <v>371</v>
      </c>
      <c r="Z120" s="22">
        <v>1</v>
      </c>
      <c r="AA120" s="16">
        <f>Table12[[#This Row],[MNV]]/Table12[[#Totals],[MNV]]</f>
        <v>4.5454545454545456E-2</v>
      </c>
    </row>
    <row r="121" spans="1:27" x14ac:dyDescent="0.55000000000000004">
      <c r="A121" t="s">
        <v>21</v>
      </c>
      <c r="B121">
        <v>15003</v>
      </c>
      <c r="C121" s="5" t="s">
        <v>148</v>
      </c>
      <c r="D121" t="s">
        <v>131</v>
      </c>
      <c r="I121" s="5">
        <v>36631</v>
      </c>
      <c r="J121" t="s">
        <v>134</v>
      </c>
      <c r="K121">
        <v>1</v>
      </c>
      <c r="L121" t="s">
        <v>134</v>
      </c>
      <c r="M121">
        <v>60</v>
      </c>
      <c r="N121" t="s">
        <v>122</v>
      </c>
      <c r="O121" t="s">
        <v>61</v>
      </c>
      <c r="P121" t="s">
        <v>42</v>
      </c>
      <c r="Q121" t="s">
        <v>34</v>
      </c>
      <c r="R121">
        <v>1870</v>
      </c>
      <c r="S121">
        <v>1920</v>
      </c>
      <c r="T121">
        <f t="shared" si="4"/>
        <v>1895</v>
      </c>
      <c r="V121">
        <v>15</v>
      </c>
      <c r="Y121" s="21" t="s">
        <v>157</v>
      </c>
      <c r="Z121" s="21">
        <v>1</v>
      </c>
      <c r="AA121" s="16">
        <f>Table12[[#This Row],[MNV]]/Table12[[#Totals],[MNV]]</f>
        <v>4.5454545454545456E-2</v>
      </c>
    </row>
    <row r="122" spans="1:27" x14ac:dyDescent="0.55000000000000004">
      <c r="A122" t="s">
        <v>21</v>
      </c>
      <c r="B122">
        <v>15007</v>
      </c>
      <c r="C122" s="5" t="s">
        <v>148</v>
      </c>
      <c r="D122" t="s">
        <v>131</v>
      </c>
      <c r="I122" s="5">
        <v>36631</v>
      </c>
      <c r="J122" t="s">
        <v>149</v>
      </c>
      <c r="K122">
        <v>1</v>
      </c>
      <c r="L122" t="s">
        <v>150</v>
      </c>
      <c r="M122">
        <v>30</v>
      </c>
      <c r="N122" t="s">
        <v>69</v>
      </c>
      <c r="O122" t="s">
        <v>61</v>
      </c>
      <c r="P122" t="s">
        <v>42</v>
      </c>
      <c r="Q122" t="s">
        <v>34</v>
      </c>
      <c r="R122">
        <v>1900</v>
      </c>
      <c r="S122">
        <v>1925</v>
      </c>
      <c r="T122">
        <f t="shared" si="4"/>
        <v>1912.5</v>
      </c>
      <c r="V122">
        <v>18</v>
      </c>
      <c r="Y122" s="22" t="s">
        <v>154</v>
      </c>
      <c r="Z122" s="22">
        <v>1</v>
      </c>
      <c r="AA122" s="16">
        <f>Table12[[#This Row],[MNV]]/Table12[[#Totals],[MNV]]</f>
        <v>4.5454545454545456E-2</v>
      </c>
    </row>
    <row r="123" spans="1:27" x14ac:dyDescent="0.55000000000000004">
      <c r="A123" t="s">
        <v>21</v>
      </c>
      <c r="B123">
        <v>15008</v>
      </c>
      <c r="C123" s="5" t="s">
        <v>148</v>
      </c>
      <c r="D123" t="s">
        <v>131</v>
      </c>
      <c r="I123" s="5">
        <v>36631</v>
      </c>
      <c r="J123" t="s">
        <v>134</v>
      </c>
      <c r="K123">
        <v>1</v>
      </c>
      <c r="L123" t="s">
        <v>134</v>
      </c>
      <c r="M123">
        <v>30</v>
      </c>
      <c r="N123" t="s">
        <v>133</v>
      </c>
      <c r="O123" t="s">
        <v>98</v>
      </c>
      <c r="P123" t="s">
        <v>42</v>
      </c>
      <c r="Q123" t="s">
        <v>34</v>
      </c>
      <c r="R123">
        <v>1850</v>
      </c>
      <c r="S123">
        <v>1900</v>
      </c>
      <c r="T123">
        <f t="shared" si="4"/>
        <v>1875</v>
      </c>
      <c r="V123">
        <v>19</v>
      </c>
      <c r="Y123" s="21" t="s">
        <v>373</v>
      </c>
      <c r="Z123" s="21">
        <v>1</v>
      </c>
      <c r="AA123" s="16">
        <f>Table12[[#This Row],[MNV]]/Table12[[#Totals],[MNV]]</f>
        <v>4.5454545454545456E-2</v>
      </c>
    </row>
    <row r="124" spans="1:27" x14ac:dyDescent="0.55000000000000004">
      <c r="A124" t="s">
        <v>21</v>
      </c>
      <c r="B124">
        <v>15009</v>
      </c>
      <c r="C124" s="5" t="s">
        <v>148</v>
      </c>
      <c r="D124" t="s">
        <v>131</v>
      </c>
      <c r="I124" s="5">
        <v>36631</v>
      </c>
      <c r="J124" t="s">
        <v>151</v>
      </c>
      <c r="K124">
        <v>1</v>
      </c>
      <c r="L124" t="s">
        <v>152</v>
      </c>
      <c r="M124">
        <v>40</v>
      </c>
      <c r="N124" t="s">
        <v>133</v>
      </c>
      <c r="O124" t="s">
        <v>123</v>
      </c>
      <c r="P124" t="s">
        <v>42</v>
      </c>
      <c r="Q124" t="s">
        <v>34</v>
      </c>
      <c r="R124">
        <v>1850</v>
      </c>
      <c r="S124">
        <v>1900</v>
      </c>
      <c r="T124">
        <f t="shared" si="4"/>
        <v>1875</v>
      </c>
      <c r="V124">
        <v>19</v>
      </c>
      <c r="Y124" s="22" t="s">
        <v>149</v>
      </c>
      <c r="Z124" s="22">
        <v>1</v>
      </c>
      <c r="AA124" s="16">
        <f>Table12[[#This Row],[MNV]]/Table12[[#Totals],[MNV]]</f>
        <v>4.5454545454545456E-2</v>
      </c>
    </row>
    <row r="125" spans="1:27" x14ac:dyDescent="0.55000000000000004">
      <c r="A125" t="s">
        <v>21</v>
      </c>
      <c r="B125">
        <v>15010</v>
      </c>
      <c r="C125" s="5" t="s">
        <v>148</v>
      </c>
      <c r="D125" t="s">
        <v>131</v>
      </c>
      <c r="I125" s="5">
        <v>36631</v>
      </c>
      <c r="J125" t="s">
        <v>153</v>
      </c>
      <c r="K125">
        <v>1</v>
      </c>
      <c r="L125" t="s">
        <v>154</v>
      </c>
      <c r="M125">
        <v>60</v>
      </c>
      <c r="N125" t="s">
        <v>133</v>
      </c>
      <c r="O125" t="s">
        <v>61</v>
      </c>
      <c r="P125" t="s">
        <v>155</v>
      </c>
      <c r="Q125" t="s">
        <v>156</v>
      </c>
      <c r="R125">
        <v>1850</v>
      </c>
      <c r="S125">
        <v>1900</v>
      </c>
      <c r="T125">
        <f t="shared" si="4"/>
        <v>1875</v>
      </c>
      <c r="V125">
        <v>20</v>
      </c>
      <c r="Y125" s="25"/>
      <c r="Z125" s="25">
        <f>SUM(Z113:Z124)</f>
        <v>22</v>
      </c>
      <c r="AA125" s="19"/>
    </row>
    <row r="126" spans="1:27" x14ac:dyDescent="0.55000000000000004">
      <c r="A126" t="s">
        <v>21</v>
      </c>
      <c r="B126">
        <v>15011</v>
      </c>
      <c r="C126" s="5" t="s">
        <v>148</v>
      </c>
      <c r="D126" t="s">
        <v>131</v>
      </c>
      <c r="I126" s="5">
        <v>36631</v>
      </c>
      <c r="J126" t="s">
        <v>157</v>
      </c>
      <c r="K126">
        <v>1</v>
      </c>
      <c r="L126" t="s">
        <v>158</v>
      </c>
      <c r="M126">
        <v>40</v>
      </c>
      <c r="N126" t="s">
        <v>133</v>
      </c>
      <c r="O126" t="s">
        <v>61</v>
      </c>
      <c r="P126" t="s">
        <v>42</v>
      </c>
      <c r="Q126" t="s">
        <v>159</v>
      </c>
      <c r="R126">
        <v>1875</v>
      </c>
      <c r="S126">
        <v>1925</v>
      </c>
      <c r="T126">
        <f t="shared" si="4"/>
        <v>1900</v>
      </c>
      <c r="V126">
        <v>21</v>
      </c>
    </row>
    <row r="127" spans="1:27" x14ac:dyDescent="0.55000000000000004">
      <c r="A127" t="s">
        <v>21</v>
      </c>
      <c r="B127">
        <v>15013</v>
      </c>
      <c r="C127" s="5" t="s">
        <v>148</v>
      </c>
      <c r="D127" t="s">
        <v>131</v>
      </c>
      <c r="I127" s="5">
        <v>36631</v>
      </c>
      <c r="J127" t="s">
        <v>157</v>
      </c>
      <c r="K127">
        <v>1</v>
      </c>
      <c r="L127" t="s">
        <v>162</v>
      </c>
      <c r="M127">
        <v>60</v>
      </c>
      <c r="N127" t="s">
        <v>133</v>
      </c>
      <c r="O127" t="s">
        <v>98</v>
      </c>
      <c r="P127" t="s">
        <v>42</v>
      </c>
      <c r="Q127" t="s">
        <v>159</v>
      </c>
      <c r="R127">
        <v>1875</v>
      </c>
      <c r="S127">
        <v>1925</v>
      </c>
      <c r="T127">
        <f t="shared" si="4"/>
        <v>1900</v>
      </c>
      <c r="V127">
        <v>21</v>
      </c>
    </row>
    <row r="128" spans="1:27" x14ac:dyDescent="0.55000000000000004">
      <c r="A128" t="s">
        <v>21</v>
      </c>
      <c r="B128">
        <v>15012</v>
      </c>
      <c r="C128" s="5" t="s">
        <v>148</v>
      </c>
      <c r="D128" t="s">
        <v>131</v>
      </c>
      <c r="I128" s="5">
        <v>36631</v>
      </c>
      <c r="J128" t="s">
        <v>160</v>
      </c>
      <c r="K128">
        <v>1</v>
      </c>
      <c r="L128" t="s">
        <v>161</v>
      </c>
      <c r="M128">
        <v>50</v>
      </c>
      <c r="N128" t="s">
        <v>69</v>
      </c>
      <c r="O128" t="s">
        <v>98</v>
      </c>
      <c r="P128" t="s">
        <v>42</v>
      </c>
      <c r="Q128" t="s">
        <v>34</v>
      </c>
      <c r="R128">
        <v>1875</v>
      </c>
      <c r="S128">
        <v>1925</v>
      </c>
      <c r="T128">
        <f t="shared" si="4"/>
        <v>1900</v>
      </c>
      <c r="V128">
        <v>22</v>
      </c>
    </row>
    <row r="129" spans="1:22" x14ac:dyDescent="0.55000000000000004">
      <c r="A129" t="s">
        <v>21</v>
      </c>
      <c r="B129">
        <v>15014</v>
      </c>
      <c r="C129" s="5" t="s">
        <v>148</v>
      </c>
      <c r="D129" t="s">
        <v>131</v>
      </c>
      <c r="I129" s="5">
        <v>36631</v>
      </c>
      <c r="J129" t="s">
        <v>153</v>
      </c>
      <c r="K129">
        <v>1</v>
      </c>
      <c r="L129" t="s">
        <v>163</v>
      </c>
      <c r="M129">
        <v>40</v>
      </c>
      <c r="N129" t="s">
        <v>133</v>
      </c>
      <c r="O129" t="s">
        <v>123</v>
      </c>
      <c r="P129" t="s">
        <v>42</v>
      </c>
      <c r="Q129" t="s">
        <v>34</v>
      </c>
      <c r="R129">
        <v>1900</v>
      </c>
      <c r="S129">
        <v>1920</v>
      </c>
      <c r="T129">
        <f t="shared" si="4"/>
        <v>1910</v>
      </c>
      <c r="V129">
        <v>23</v>
      </c>
    </row>
    <row r="130" spans="1:22" x14ac:dyDescent="0.55000000000000004">
      <c r="A130" t="s">
        <v>21</v>
      </c>
      <c r="B130">
        <v>15015</v>
      </c>
      <c r="C130" s="5" t="s">
        <v>148</v>
      </c>
      <c r="D130" t="s">
        <v>131</v>
      </c>
      <c r="I130" s="5">
        <v>36631</v>
      </c>
      <c r="J130" t="s">
        <v>153</v>
      </c>
      <c r="K130">
        <v>1</v>
      </c>
      <c r="L130" t="s">
        <v>164</v>
      </c>
      <c r="M130">
        <v>90</v>
      </c>
      <c r="N130" t="s">
        <v>165</v>
      </c>
      <c r="O130" t="s">
        <v>123</v>
      </c>
      <c r="P130" t="s">
        <v>42</v>
      </c>
      <c r="Q130" t="s">
        <v>156</v>
      </c>
      <c r="R130">
        <v>1900</v>
      </c>
      <c r="S130">
        <v>1925</v>
      </c>
      <c r="T130">
        <f t="shared" si="4"/>
        <v>1912.5</v>
      </c>
      <c r="V130">
        <v>24</v>
      </c>
    </row>
    <row r="131" spans="1:22" x14ac:dyDescent="0.55000000000000004">
      <c r="A131" t="s">
        <v>21</v>
      </c>
      <c r="B131">
        <v>15016</v>
      </c>
      <c r="C131" s="5" t="s">
        <v>148</v>
      </c>
      <c r="D131" t="s">
        <v>131</v>
      </c>
      <c r="I131" s="5">
        <v>36631</v>
      </c>
      <c r="J131" t="s">
        <v>153</v>
      </c>
      <c r="K131">
        <v>1</v>
      </c>
      <c r="L131" t="s">
        <v>166</v>
      </c>
      <c r="M131">
        <v>60</v>
      </c>
      <c r="N131" t="s">
        <v>69</v>
      </c>
      <c r="O131" t="s">
        <v>98</v>
      </c>
      <c r="P131" t="s">
        <v>42</v>
      </c>
      <c r="Q131" t="s">
        <v>156</v>
      </c>
      <c r="R131">
        <v>1900</v>
      </c>
      <c r="S131">
        <v>1925</v>
      </c>
      <c r="T131">
        <f t="shared" si="4"/>
        <v>1912.5</v>
      </c>
      <c r="V131">
        <v>25</v>
      </c>
    </row>
    <row r="132" spans="1:22" x14ac:dyDescent="0.55000000000000004">
      <c r="A132" t="s">
        <v>21</v>
      </c>
      <c r="B132">
        <v>15018</v>
      </c>
      <c r="C132" s="5" t="s">
        <v>148</v>
      </c>
      <c r="D132" t="s">
        <v>131</v>
      </c>
      <c r="I132" s="5">
        <v>36631</v>
      </c>
      <c r="J132" t="s">
        <v>153</v>
      </c>
      <c r="K132">
        <v>1</v>
      </c>
      <c r="L132" t="s">
        <v>169</v>
      </c>
      <c r="M132">
        <v>50</v>
      </c>
      <c r="N132" t="s">
        <v>69</v>
      </c>
      <c r="O132" t="s">
        <v>98</v>
      </c>
      <c r="P132" t="s">
        <v>42</v>
      </c>
      <c r="Q132" t="s">
        <v>156</v>
      </c>
      <c r="R132">
        <v>1900</v>
      </c>
      <c r="S132">
        <v>1925</v>
      </c>
      <c r="T132">
        <f t="shared" si="4"/>
        <v>1912.5</v>
      </c>
      <c r="V132">
        <v>27</v>
      </c>
    </row>
    <row r="133" spans="1:22" x14ac:dyDescent="0.55000000000000004">
      <c r="A133" t="s">
        <v>21</v>
      </c>
      <c r="B133">
        <v>15019</v>
      </c>
      <c r="C133" s="5" t="s">
        <v>148</v>
      </c>
      <c r="D133" t="s">
        <v>131</v>
      </c>
      <c r="I133" s="5">
        <v>36631</v>
      </c>
      <c r="J133" t="s">
        <v>153</v>
      </c>
      <c r="K133">
        <v>1</v>
      </c>
      <c r="L133" t="s">
        <v>169</v>
      </c>
      <c r="M133">
        <v>60</v>
      </c>
      <c r="N133" t="s">
        <v>69</v>
      </c>
      <c r="O133" t="s">
        <v>98</v>
      </c>
      <c r="P133" t="s">
        <v>42</v>
      </c>
      <c r="Q133" t="s">
        <v>156</v>
      </c>
      <c r="R133">
        <v>1900</v>
      </c>
      <c r="S133">
        <v>1925</v>
      </c>
      <c r="T133">
        <f t="shared" si="4"/>
        <v>1912.5</v>
      </c>
      <c r="V133">
        <v>27</v>
      </c>
    </row>
    <row r="134" spans="1:22" x14ac:dyDescent="0.55000000000000004">
      <c r="A134" t="s">
        <v>21</v>
      </c>
      <c r="B134">
        <v>15020</v>
      </c>
      <c r="C134" s="5" t="s">
        <v>148</v>
      </c>
      <c r="D134" t="s">
        <v>131</v>
      </c>
      <c r="I134" s="5">
        <v>36631</v>
      </c>
      <c r="J134" t="s">
        <v>170</v>
      </c>
      <c r="K134">
        <v>1</v>
      </c>
      <c r="L134" t="s">
        <v>171</v>
      </c>
      <c r="M134">
        <v>50</v>
      </c>
      <c r="N134" t="s">
        <v>69</v>
      </c>
      <c r="O134" t="s">
        <v>123</v>
      </c>
      <c r="P134" t="s">
        <v>42</v>
      </c>
      <c r="Q134" t="s">
        <v>34</v>
      </c>
      <c r="R134">
        <v>1850</v>
      </c>
      <c r="S134">
        <v>1890</v>
      </c>
      <c r="T134">
        <f t="shared" si="4"/>
        <v>1870</v>
      </c>
      <c r="V134">
        <v>28</v>
      </c>
    </row>
    <row r="135" spans="1:22" x14ac:dyDescent="0.55000000000000004">
      <c r="A135" t="s">
        <v>21</v>
      </c>
      <c r="B135">
        <v>15021</v>
      </c>
      <c r="C135" s="5" t="s">
        <v>148</v>
      </c>
      <c r="D135" t="s">
        <v>131</v>
      </c>
      <c r="I135" s="5">
        <v>36631</v>
      </c>
      <c r="J135" t="s">
        <v>160</v>
      </c>
      <c r="K135">
        <v>1</v>
      </c>
      <c r="L135" t="s">
        <v>161</v>
      </c>
      <c r="M135">
        <v>40</v>
      </c>
      <c r="N135" t="s">
        <v>133</v>
      </c>
      <c r="O135" t="s">
        <v>123</v>
      </c>
      <c r="P135" t="s">
        <v>42</v>
      </c>
      <c r="Q135" t="s">
        <v>34</v>
      </c>
      <c r="R135">
        <v>1875</v>
      </c>
      <c r="S135">
        <v>1925</v>
      </c>
      <c r="T135">
        <f t="shared" si="4"/>
        <v>1900</v>
      </c>
      <c r="V135">
        <v>29</v>
      </c>
    </row>
    <row r="136" spans="1:22" x14ac:dyDescent="0.55000000000000004">
      <c r="A136" t="s">
        <v>21</v>
      </c>
      <c r="B136">
        <v>15022</v>
      </c>
      <c r="C136" s="5" t="s">
        <v>148</v>
      </c>
      <c r="D136" t="s">
        <v>131</v>
      </c>
      <c r="I136" s="5">
        <v>36631</v>
      </c>
      <c r="J136" t="s">
        <v>54</v>
      </c>
      <c r="K136">
        <v>2</v>
      </c>
      <c r="L136" t="s">
        <v>54</v>
      </c>
      <c r="M136">
        <v>30</v>
      </c>
      <c r="N136" t="s">
        <v>172</v>
      </c>
      <c r="O136" t="s">
        <v>32</v>
      </c>
      <c r="P136" t="s">
        <v>42</v>
      </c>
      <c r="Q136" t="s">
        <v>34</v>
      </c>
      <c r="R136">
        <v>1850</v>
      </c>
      <c r="S136">
        <v>1900</v>
      </c>
      <c r="T136">
        <f t="shared" si="4"/>
        <v>1875</v>
      </c>
      <c r="U136" t="s">
        <v>173</v>
      </c>
      <c r="V136">
        <v>30</v>
      </c>
    </row>
    <row r="137" spans="1:22" x14ac:dyDescent="0.55000000000000004">
      <c r="A137" t="s">
        <v>21</v>
      </c>
      <c r="B137">
        <v>15023</v>
      </c>
      <c r="C137" s="5" t="s">
        <v>148</v>
      </c>
      <c r="D137" t="s">
        <v>131</v>
      </c>
      <c r="I137" s="5">
        <v>36631</v>
      </c>
      <c r="J137" t="s">
        <v>138</v>
      </c>
      <c r="K137">
        <v>2</v>
      </c>
      <c r="L137" t="s">
        <v>174</v>
      </c>
      <c r="M137">
        <v>40</v>
      </c>
      <c r="N137" t="s">
        <v>175</v>
      </c>
      <c r="O137" t="s">
        <v>32</v>
      </c>
      <c r="P137" t="s">
        <v>42</v>
      </c>
      <c r="Q137" t="s">
        <v>34</v>
      </c>
      <c r="R137">
        <v>1845</v>
      </c>
      <c r="S137">
        <v>1870</v>
      </c>
      <c r="T137">
        <f t="shared" si="4"/>
        <v>1857.5</v>
      </c>
      <c r="U137" t="s">
        <v>173</v>
      </c>
      <c r="V137">
        <v>31</v>
      </c>
    </row>
    <row r="138" spans="1:22" x14ac:dyDescent="0.55000000000000004">
      <c r="A138" t="s">
        <v>21</v>
      </c>
      <c r="B138">
        <v>2940</v>
      </c>
      <c r="C138" t="s">
        <v>28</v>
      </c>
      <c r="D138" t="s">
        <v>29</v>
      </c>
      <c r="F138">
        <v>95</v>
      </c>
      <c r="I138" s="5">
        <v>32343</v>
      </c>
      <c r="J138" t="s">
        <v>35</v>
      </c>
      <c r="K138">
        <v>1</v>
      </c>
      <c r="L138" t="s">
        <v>36</v>
      </c>
      <c r="M138">
        <v>20</v>
      </c>
      <c r="N138" t="s">
        <v>31</v>
      </c>
      <c r="O138" t="s">
        <v>32</v>
      </c>
      <c r="P138" t="s">
        <v>33</v>
      </c>
      <c r="Q138" t="s">
        <v>34</v>
      </c>
      <c r="R138">
        <v>1830</v>
      </c>
      <c r="S138">
        <v>1870</v>
      </c>
      <c r="T138">
        <f t="shared" si="4"/>
        <v>1850</v>
      </c>
    </row>
    <row r="139" spans="1:22" x14ac:dyDescent="0.55000000000000004">
      <c r="A139" t="s">
        <v>21</v>
      </c>
      <c r="B139">
        <v>14998</v>
      </c>
      <c r="C139" s="5" t="s">
        <v>148</v>
      </c>
      <c r="D139" t="s">
        <v>131</v>
      </c>
      <c r="I139" s="5">
        <v>36631</v>
      </c>
      <c r="J139" t="s">
        <v>134</v>
      </c>
      <c r="K139">
        <v>1</v>
      </c>
      <c r="L139" t="s">
        <v>134</v>
      </c>
      <c r="M139">
        <v>20</v>
      </c>
      <c r="N139" t="s">
        <v>31</v>
      </c>
      <c r="O139" t="s">
        <v>32</v>
      </c>
      <c r="P139" t="s">
        <v>42</v>
      </c>
      <c r="Q139" t="s">
        <v>34</v>
      </c>
      <c r="R139">
        <v>1870</v>
      </c>
      <c r="S139">
        <v>1920</v>
      </c>
      <c r="T139">
        <f t="shared" si="4"/>
        <v>1895</v>
      </c>
    </row>
    <row r="140" spans="1:22" x14ac:dyDescent="0.55000000000000004">
      <c r="A140" s="19"/>
      <c r="B140" s="19"/>
      <c r="C140" s="20"/>
      <c r="D140" s="19"/>
      <c r="E140" s="19"/>
      <c r="F140" s="19"/>
      <c r="G140" s="19"/>
      <c r="H140" s="19"/>
      <c r="I140" s="20"/>
      <c r="J140" s="19"/>
      <c r="K140" s="19">
        <f>SUM(K109:K139)</f>
        <v>32</v>
      </c>
      <c r="L140" s="19"/>
      <c r="M140" s="19"/>
      <c r="N140" s="19"/>
      <c r="O140" s="19"/>
      <c r="P140" s="19"/>
      <c r="Q140" s="19"/>
      <c r="R140" s="19"/>
      <c r="S140" s="19"/>
      <c r="T140" s="19">
        <f>AVERAGE(T109:T139)</f>
        <v>1888.2258064516129</v>
      </c>
      <c r="U140" s="19"/>
      <c r="V140" s="19"/>
    </row>
    <row r="141" spans="1:22" x14ac:dyDescent="0.55000000000000004">
      <c r="T141">
        <f>STDEV(T109:T139)</f>
        <v>19.803130522587171</v>
      </c>
    </row>
  </sheetData>
  <pageMargins left="0.7" right="0.7" top="0.75" bottom="0.75" header="0.3" footer="0.3"/>
  <pageSetup orientation="portrait" r:id="rId1"/>
  <tableParts count="1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Meier</vt:lpstr>
      <vt:lpstr>Cathlapootle</vt:lpstr>
      <vt:lpstr>Cath Analalysis</vt:lpstr>
      <vt:lpstr>MEIER ANALYSIS</vt:lpstr>
    </vt:vector>
  </TitlesOfParts>
  <Company>National Park 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Kenneth Ames</dc:creator>
  <cp:lastModifiedBy>Kenneth Ames</cp:lastModifiedBy>
  <dcterms:created xsi:type="dcterms:W3CDTF">2010-01-04T19:31:19Z</dcterms:created>
  <dcterms:modified xsi:type="dcterms:W3CDTF">2018-05-07T17:22:58Z</dcterms:modified>
</cp:coreProperties>
</file>